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J:\KS derinimui\Aligatorius\"/>
    </mc:Choice>
  </mc:AlternateContent>
  <xr:revisionPtr revIDLastSave="0" documentId="13_ncr:1_{B1C76246-F17C-4BAB-B9DE-86E2FFFAE87B}" xr6:coauthVersionLast="45" xr6:coauthVersionMax="45" xr10:uidLastSave="{00000000-0000-0000-0000-000000000000}"/>
  <bookViews>
    <workbookView xWindow="-120" yWindow="-120" windowWidth="29040" windowHeight="15840" xr2:uid="{00000000-000D-0000-FFFF-FFFF00000000}"/>
  </bookViews>
  <sheets>
    <sheet name="skaičiuoklė" sheetId="2" r:id="rId1"/>
  </sheets>
  <definedNames>
    <definedName name="_Hlk61244999" localSheetId="0">skaičiuoklė!$F$19</definedName>
    <definedName name="_xlnm.Print_Area" localSheetId="0">skaičiuoklė!$A$1:$E$58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2" l="1"/>
  <c r="J17" i="2"/>
  <c r="J18" i="2"/>
  <c r="J19" i="2" l="1"/>
  <c r="A5" i="2" l="1"/>
  <c r="A13" i="2" l="1"/>
  <c r="C2" i="2" l="1"/>
  <c r="J15" i="2"/>
  <c r="J16" i="2" s="1"/>
  <c r="K16" i="2" s="1"/>
  <c r="J20" i="2" l="1"/>
  <c r="B14" i="2" s="1"/>
  <c r="B15" i="2" s="1"/>
  <c r="H21" i="2"/>
  <c r="E21" i="2" s="1"/>
  <c r="H20" i="2"/>
  <c r="E20" i="2" s="1"/>
  <c r="J22" i="2" l="1"/>
  <c r="B16" i="2" s="1"/>
  <c r="C22" i="2"/>
  <c r="J6" i="2" l="1"/>
  <c r="C23" i="2" l="1"/>
  <c r="J7" i="2"/>
  <c r="J31" i="2" l="1"/>
  <c r="J29" i="2"/>
  <c r="J30" i="2"/>
</calcChain>
</file>

<file path=xl/sharedStrings.xml><?xml version="1.0" encoding="utf-8"?>
<sst xmlns="http://schemas.openxmlformats.org/spreadsheetml/2006/main" count="41" uniqueCount="41">
  <si>
    <t>NE</t>
  </si>
  <si>
    <t>TAIP</t>
  </si>
  <si>
    <t>Lapkritis</t>
  </si>
  <si>
    <t>Gruodis</t>
  </si>
  <si>
    <t>Sausis</t>
  </si>
  <si>
    <t>Verslo subjekto Apyvartos</t>
  </si>
  <si>
    <t>Pavadinimas</t>
  </si>
  <si>
    <t>JEIGU PASKOLOS SUMA NEPANAUDOJAMA PER 4 MĖNESIUS NUO SUTARTIES PASIRAŠYMO, PAREIŠKĖJAS NEPANAUDOTĄ PASKOLOS SUMĄ TURI GRĄŽINTI</t>
  </si>
  <si>
    <t>Maksimali galima paskolos suma</t>
  </si>
  <si>
    <t>Maksimali galima paskolos suma be sumos ribojimo</t>
  </si>
  <si>
    <t>2019 metai (2020 sausis)</t>
  </si>
  <si>
    <t>2020 metai (2021 sausis)</t>
  </si>
  <si>
    <t xml:space="preserve">PASKOLOS SUMOS APSKAIČIAVIMAS
</t>
  </si>
  <si>
    <t>Užpildomi duomenys:</t>
  </si>
  <si>
    <t>Veikla vykdoma nuo: (YYYY-MM-DD)</t>
  </si>
  <si>
    <t>Galima paskolos suma pagal 1 mėnesio apyvartų vidurkį:</t>
  </si>
  <si>
    <t>MAX pagal apyvartas</t>
  </si>
  <si>
    <t>MAX pagal DU</t>
  </si>
  <si>
    <t>Taikomas max</t>
  </si>
  <si>
    <t>Tikslus ayvartų kritimas remiantis pateiktais duomenimis:</t>
  </si>
  <si>
    <t>TINKAMAS Paskolai gauti</t>
  </si>
  <si>
    <t>NETINKAMAS Paskolai gauti</t>
  </si>
  <si>
    <t>Jeigu Verslo subjektas 2019 metais lapkritį, gruodį ar 2020 metų sausio mėnesiais pajamų negavo, apyvartų kritimo apskaičiavimas netaikomas.</t>
  </si>
  <si>
    <t>Paskolos gavėjo tinkamumas pagal palyginamųjų apyvartų kritimą:</t>
  </si>
  <si>
    <r>
      <rPr>
        <b/>
        <sz val="11"/>
        <color theme="1"/>
        <rFont val="Calibri"/>
        <family val="2"/>
        <charset val="186"/>
        <scheme val="minor"/>
      </rPr>
      <t>BENDRI REIKALAVIMAI:</t>
    </r>
    <r>
      <rPr>
        <sz val="11"/>
        <color theme="1"/>
        <rFont val="Calibri"/>
        <family val="2"/>
        <scheme val="minor"/>
      </rPr>
      <t xml:space="preserve">
Paskolos sumos dydžio apskaičiavimas atliekamas kai:
1)Pareiškėjas tinkamas gauti paskolą paga Aprašą ir kai, nepatiria sunkumų arba sunkumų patyrimo vertinimas netaikomas. ;
2) Lyginamuoju laikotarpiu verslo subjekto apyvartų kritimas privalo būti ne mažesnis nei 30%, išimtis taikoma verslo subjektamas kurie 2019 metų atitinakmu laikotarpiu pajamų negavo, kaip tai numatyta Apraše;
3) Vienam Paskolos gavėjui iš Priemonės lėšų gali būti suteikiama tik viena Paskola;
4) Paskolos suma negali būti didinama;</t>
    </r>
  </si>
  <si>
    <t>&gt;24</t>
  </si>
  <si>
    <t>&lt;12</t>
  </si>
  <si>
    <t>24&gt;x&gt;12</t>
  </si>
  <si>
    <r>
      <rPr>
        <b/>
        <sz val="11"/>
        <rFont val="Calibri"/>
        <family val="2"/>
        <charset val="186"/>
        <scheme val="minor"/>
      </rPr>
      <t>*Sumuojamos šios paskolos ir finansiniai sandoriai:</t>
    </r>
    <r>
      <rPr>
        <sz val="11"/>
        <rFont val="Calibri"/>
        <family val="2"/>
        <charset val="186"/>
        <scheme val="minor"/>
      </rPr>
      <t xml:space="preserve">
- Paskola (-os) ar lizingo sandoris (-iai), kurie yra garantuoti skatinamosios finansinės priemonės „Portfelinės garantijos paskoloms 2“ lėšomis
- Paskola (-os)  iš skatinamosios finansinės priemonės „Paskolos labiausiai nuo COVID-19 nukentėjusiems verslams“ lėšų
- Paskola (-os)  iš skatinamosios finansinės priemonės „Apmokėtinų sąskaitų Paskolos“ lėšų
- Paskola (-os)  iš skatinamosios finansinės priemonės "Paskolos turizmo ir viešojo maitinimo paslaugų teikėjams“ lėšų
- Kita (-os) pagal 2020 m. kovo 19 d. Europos Komisijos komunikatą dėl laikinosios valstybės pagalbos priemonių, skirtų ekonomikai remti reaguojant į dabartinį COVID-19 protrūkį, sistemos 3.2 ir (arba) 3.3 punktą įgyvendinama (-os) priemonė (-ės)</t>
    </r>
  </si>
  <si>
    <t>Vidurkis:</t>
  </si>
  <si>
    <t>Apmokėtinų sąskaitų paskolos (ASAP)</t>
  </si>
  <si>
    <t>Paskolos turizmo ir viešo maitinimo paslaugų teikėjams ir/ar  (TURAP)</t>
  </si>
  <si>
    <t>Paskolos labiausiai nuo COVID-19 nukentėjusiems verslams</t>
  </si>
  <si>
    <t>Portfelinės garantijos paskoloms 2</t>
  </si>
  <si>
    <t>*Paskolos gavėjui iki Paraiškos pateikimo jau suteiktų paskolų ir (ar) lizingo sandorių suma:</t>
  </si>
  <si>
    <r>
      <rPr>
        <b/>
        <sz val="11"/>
        <rFont val="Calibri"/>
        <family val="2"/>
        <charset val="186"/>
        <scheme val="minor"/>
      </rPr>
      <t>Sumos apskaičiavimo metodika:</t>
    </r>
    <r>
      <rPr>
        <sz val="11"/>
        <rFont val="Calibri"/>
        <family val="2"/>
        <charset val="186"/>
        <scheme val="minor"/>
      </rPr>
      <t xml:space="preserve">
</t>
    </r>
    <r>
      <rPr>
        <b/>
        <u/>
        <sz val="11"/>
        <rFont val="Calibri"/>
        <family val="2"/>
        <charset val="186"/>
        <scheme val="minor"/>
      </rPr>
      <t>Maksimalios galimos paskolos sumos apskaičiavimas galimas pagal vieną iš šių metodų (pasirinktinai):</t>
    </r>
    <r>
      <rPr>
        <sz val="11"/>
        <rFont val="Calibri"/>
        <family val="2"/>
        <charset val="186"/>
        <scheme val="minor"/>
      </rPr>
      <t xml:space="preserve">
1) Paskolos suma apskaičiuojama remiantis priskaičiuotu darbo užmokesčiu. Paskolos suma turi neviršyti dvigubos Paskolos gavėjo darbuotojams priskaičiuotos darbo užmokesčio su mokesčiais, įskaitant privalomojo socialinio draudimo ir sveikatos draudimo įmokas, sumos per metus. Jei Paskolos gavėjas veiklą vykdė 2019 m. ir anksčiau, darbo užmokesčio su mokesčiais suma nustatoma pagal 2019 m. faktinius duomenis. Tais atvejais, kai Paskolos gavėjas pradėjo veiklą po 2019 m. sausio 1 d., Paskolos suma negali viršyti numatomos darbo užmokesčio su mokesčiais sumos, išmokėtinos per pirmuosius dvejus jo veiklos metus, apskaičiuotos remiantis:
a)	Paskolos gavėjų, pradėjusių veiklą 2019 m. ir anksčiau atveju, 2019 m. faktiniais duomenimis;
b)	Paskolos gavėjų, pradėjusių veiklą 2020 m. atveju, 2020 m. faktiniais duomenimis;
2) Visų Paskolų, suteiktų pagal Kumunikato nuostatas, sumos, turi neviršyti 25 procentų Paskolos gavėjo metinės apyvartos; 
</t>
    </r>
    <r>
      <rPr>
        <b/>
        <sz val="11"/>
        <rFont val="Calibri"/>
        <family val="2"/>
        <charset val="186"/>
        <scheme val="minor"/>
      </rPr>
      <t xml:space="preserve">Visais atvejais, kai paskolos gavėjas pradėjo veiklą po 2020 sausio 1 dienos, taikomas darbo užmokesčio žiniaraščiais paremtas sumos apskaičiavimo metodas. 
</t>
    </r>
    <r>
      <rPr>
        <b/>
        <u/>
        <sz val="11"/>
        <rFont val="Calibri"/>
        <family val="2"/>
        <charset val="186"/>
        <scheme val="minor"/>
      </rPr>
      <t>Tiksli Paskolos suma apskaičiuojama pagal verslo subjekto apyvartas:</t>
    </r>
    <r>
      <rPr>
        <sz val="11"/>
        <rFont val="Calibri"/>
        <family val="2"/>
        <charset val="186"/>
        <scheme val="minor"/>
      </rPr>
      <t xml:space="preserve">
(A) Tais atvejais jei subjektas veiklą vykdė ir pajamas gavo visu Nutarime Nr. 1226 6.1 papunktyje nurodytu visu lyginamuoju laikotarpiu, finansuojama paskolos suma lygi vidutinėms 2019 metų vieno mėnesio apyvartoms.
(B)Tais atvejais jei verslo subjektas veiklą pradėjo vykdyti vėliau nei nuo 2020 metų sausio 1 dienos, arba kai Verslo subjektas, skaičiuojant nuo 2019 m. lapkričio 1 d. iki 2020 m. sausio 31 d., pajamų negavo, o jo vykdoma pagrindinė ūkinė veikla yra įtraukta į sąrašą, nurodytą Nutarimo Nr. 1226 6.2 papunktyje, finansuojama paskolos suma lygi vidutinėms vieno mėnesio apyvartoms nuo visų 2020 metų (faktiškai veiklą vykdytų mėnesių).
</t>
    </r>
    <r>
      <rPr>
        <b/>
        <u/>
        <sz val="11"/>
        <rFont val="Calibri"/>
        <family val="2"/>
        <charset val="186"/>
        <scheme val="minor"/>
      </rPr>
      <t>Bet kuriuo atveju paskolos suma negali viršyti 100 000 EUR.</t>
    </r>
  </si>
  <si>
    <r>
      <t xml:space="preserve">Jeigu maksimaliai paskolai nustatyti taikomas dvigubo metinio darbo užmokesčio metodas įrašykite pareiškėjo 2019 m. </t>
    </r>
    <r>
      <rPr>
        <b/>
        <sz val="11"/>
        <rFont val="Calibri"/>
        <family val="2"/>
        <charset val="186"/>
        <scheme val="minor"/>
      </rPr>
      <t>metines</t>
    </r>
    <r>
      <rPr>
        <sz val="11"/>
        <rFont val="Calibri"/>
        <family val="2"/>
        <charset val="186"/>
        <scheme val="minor"/>
      </rPr>
      <t xml:space="preserve"> darbo užmokesčio su mokesčiais ir priedais sąnaudas
</t>
    </r>
    <r>
      <rPr>
        <b/>
        <sz val="11"/>
        <rFont val="Calibri"/>
        <family val="2"/>
        <charset val="186"/>
        <scheme val="minor"/>
      </rPr>
      <t>(Jeigu taikoma įrašyti VIENŲ METŲ sumą)</t>
    </r>
  </si>
  <si>
    <t>Įmonės apyvartos skaičiuojamos pagal 2019 metų duomenis:</t>
  </si>
  <si>
    <t>Maksimali suma:</t>
  </si>
  <si>
    <t>Komentaras dėl apyvartų skaičiavimo:</t>
  </si>
  <si>
    <t>Individualios suteiktos ir planuojamos garantijos (visų suma iš NAVISION)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</si>
</sst>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rgb="FFFF0000"/>
      <name val="Calibri"/>
      <family val="2"/>
      <charset val="186"/>
      <scheme val="minor"/>
    </font>
    <font>
      <b/>
      <sz val="11"/>
      <color theme="1"/>
      <name val="Calibri"/>
      <family val="2"/>
      <charset val="186"/>
      <scheme val="minor"/>
    </font>
    <font>
      <b/>
      <sz val="11"/>
      <name val="Calibri"/>
      <family val="2"/>
      <charset val="186"/>
      <scheme val="minor"/>
    </font>
    <font>
      <sz val="11"/>
      <name val="Calibri"/>
      <family val="2"/>
      <charset val="186"/>
      <scheme val="minor"/>
    </font>
    <font>
      <b/>
      <sz val="12"/>
      <name val="Calibri"/>
      <family val="2"/>
      <charset val="186"/>
      <scheme val="minor"/>
    </font>
    <font>
      <b/>
      <sz val="11"/>
      <color rgb="FFFF0000"/>
      <name val="Calibri"/>
      <family val="2"/>
      <charset val="186"/>
      <scheme val="minor"/>
    </font>
    <font>
      <sz val="11"/>
      <name val="Calibri"/>
      <family val="2"/>
      <scheme val="minor"/>
    </font>
    <font>
      <sz val="12"/>
      <name val="Calibri"/>
      <family val="2"/>
      <charset val="186"/>
      <scheme val="minor"/>
    </font>
    <font>
      <b/>
      <u/>
      <sz val="11"/>
      <name val="Calibri"/>
      <family val="2"/>
      <charset val="186"/>
      <scheme val="minor"/>
    </font>
    <font>
      <b/>
      <sz val="14"/>
      <color rgb="FFFF0000"/>
      <name val="Calibri"/>
      <family val="2"/>
      <charset val="186"/>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51">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3" fillId="0" borderId="0"/>
    <xf numFmtId="43" fontId="3" fillId="0" borderId="0" applyFont="0" applyFill="0" applyBorder="0" applyAlignment="0" applyProtection="0"/>
    <xf numFmtId="0" fontId="4" fillId="0" borderId="0"/>
    <xf numFmtId="9" fontId="4" fillId="0" borderId="0" applyFont="0" applyFill="0" applyBorder="0" applyAlignment="0" applyProtection="0"/>
  </cellStyleXfs>
  <cellXfs count="95">
    <xf numFmtId="0" fontId="0" fillId="0" borderId="0" xfId="0"/>
    <xf numFmtId="0" fontId="7" fillId="0" borderId="18" xfId="1" applyFont="1" applyBorder="1" applyProtection="1"/>
    <xf numFmtId="0" fontId="8" fillId="0" borderId="4" xfId="1" applyFont="1" applyBorder="1" applyProtection="1"/>
    <xf numFmtId="0" fontId="8" fillId="0" borderId="7" xfId="1" applyFont="1" applyBorder="1" applyProtection="1"/>
    <xf numFmtId="0" fontId="8" fillId="0" borderId="7" xfId="1" applyFont="1" applyBorder="1" applyAlignment="1" applyProtection="1">
      <alignment wrapText="1"/>
    </xf>
    <xf numFmtId="0" fontId="9" fillId="2" borderId="2" xfId="1" applyFont="1" applyFill="1" applyBorder="1" applyProtection="1"/>
    <xf numFmtId="0" fontId="3" fillId="4" borderId="12" xfId="1" applyFill="1" applyBorder="1" applyProtection="1"/>
    <xf numFmtId="0" fontId="3" fillId="4" borderId="23" xfId="1" applyFill="1" applyBorder="1" applyProtection="1"/>
    <xf numFmtId="0" fontId="6" fillId="0" borderId="36" xfId="1" applyFont="1" applyBorder="1" applyAlignment="1" applyProtection="1">
      <alignment horizontal="center"/>
    </xf>
    <xf numFmtId="0" fontId="6" fillId="0" borderId="43" xfId="1" applyFont="1" applyBorder="1" applyAlignment="1" applyProtection="1">
      <alignment horizontal="center"/>
    </xf>
    <xf numFmtId="0" fontId="6" fillId="0" borderId="1" xfId="1" applyFont="1" applyBorder="1" applyProtection="1"/>
    <xf numFmtId="0" fontId="3" fillId="4" borderId="39" xfId="1" applyFill="1" applyBorder="1" applyAlignment="1" applyProtection="1">
      <alignment horizontal="center"/>
    </xf>
    <xf numFmtId="0" fontId="11" fillId="0" borderId="8" xfId="3" applyFont="1" applyBorder="1" applyAlignment="1" applyProtection="1">
      <alignment horizontal="center" vertical="center"/>
    </xf>
    <xf numFmtId="0" fontId="3" fillId="4" borderId="44" xfId="1" applyFill="1" applyBorder="1" applyAlignment="1" applyProtection="1">
      <alignment horizontal="center"/>
    </xf>
    <xf numFmtId="0" fontId="5" fillId="0" borderId="0" xfId="1" applyFont="1" applyFill="1" applyProtection="1"/>
    <xf numFmtId="0" fontId="3" fillId="0" borderId="0" xfId="1" applyFill="1" applyProtection="1"/>
    <xf numFmtId="0" fontId="7" fillId="0" borderId="0" xfId="1" applyFont="1" applyFill="1" applyProtection="1"/>
    <xf numFmtId="9" fontId="10" fillId="0" borderId="0" xfId="1" applyNumberFormat="1" applyFont="1" applyFill="1" applyProtection="1"/>
    <xf numFmtId="9" fontId="5" fillId="0" borderId="0" xfId="1" applyNumberFormat="1" applyFont="1" applyFill="1" applyProtection="1"/>
    <xf numFmtId="14" fontId="5" fillId="0" borderId="0" xfId="1" applyNumberFormat="1" applyFont="1" applyFill="1" applyProtection="1"/>
    <xf numFmtId="14" fontId="3" fillId="0" borderId="0" xfId="1" applyNumberFormat="1" applyFill="1" applyProtection="1"/>
    <xf numFmtId="0" fontId="5" fillId="0" borderId="0" xfId="1" applyFont="1" applyFill="1" applyAlignment="1" applyProtection="1">
      <alignment horizontal="right" vertical="top"/>
    </xf>
    <xf numFmtId="0" fontId="3" fillId="0" borderId="0" xfId="1" applyFill="1" applyAlignment="1" applyProtection="1">
      <alignment horizontal="center"/>
    </xf>
    <xf numFmtId="0" fontId="3" fillId="0" borderId="0" xfId="1" applyFill="1" applyAlignment="1" applyProtection="1">
      <alignment vertical="top" wrapText="1"/>
    </xf>
    <xf numFmtId="3" fontId="11" fillId="3" borderId="8" xfId="3" applyNumberFormat="1" applyFont="1" applyFill="1" applyBorder="1" applyAlignment="1" applyProtection="1">
      <alignment horizontal="right" vertical="center"/>
      <protection locked="0"/>
    </xf>
    <xf numFmtId="0" fontId="8" fillId="0" borderId="9" xfId="1" applyFont="1" applyBorder="1" applyAlignment="1" applyProtection="1">
      <alignment wrapText="1"/>
    </xf>
    <xf numFmtId="0" fontId="8" fillId="0" borderId="4" xfId="1" applyFont="1" applyBorder="1" applyAlignment="1" applyProtection="1">
      <alignment wrapText="1"/>
    </xf>
    <xf numFmtId="0" fontId="12" fillId="2" borderId="42" xfId="1" applyFont="1" applyFill="1" applyBorder="1" applyProtection="1"/>
    <xf numFmtId="0" fontId="7" fillId="0" borderId="4" xfId="1" applyFont="1" applyBorder="1" applyAlignment="1" applyProtection="1">
      <alignment wrapText="1"/>
    </xf>
    <xf numFmtId="0" fontId="8" fillId="0" borderId="27" xfId="1" applyFont="1" applyBorder="1" applyAlignment="1" applyProtection="1">
      <alignment wrapText="1"/>
    </xf>
    <xf numFmtId="0" fontId="8" fillId="0" borderId="42" xfId="1" applyFont="1" applyBorder="1" applyAlignment="1" applyProtection="1">
      <alignment wrapText="1"/>
    </xf>
    <xf numFmtId="0" fontId="8" fillId="0" borderId="48" xfId="1" applyFont="1" applyBorder="1" applyAlignment="1" applyProtection="1">
      <alignment wrapText="1"/>
    </xf>
    <xf numFmtId="0" fontId="2" fillId="0" borderId="0" xfId="1" applyFont="1" applyFill="1" applyProtection="1"/>
    <xf numFmtId="0" fontId="1" fillId="0" borderId="0" xfId="1" applyFont="1" applyFill="1" applyProtection="1"/>
    <xf numFmtId="0" fontId="3" fillId="0" borderId="0" xfId="1" applyFill="1" applyAlignment="1" applyProtection="1">
      <alignment horizontal="right"/>
    </xf>
    <xf numFmtId="0" fontId="11" fillId="3" borderId="17" xfId="3" applyFont="1" applyFill="1" applyBorder="1" applyAlignment="1" applyProtection="1">
      <alignment horizontal="right" vertical="center"/>
      <protection locked="0"/>
    </xf>
    <xf numFmtId="0" fontId="11" fillId="3" borderId="33" xfId="3" applyFont="1" applyFill="1" applyBorder="1" applyAlignment="1" applyProtection="1">
      <alignment horizontal="right" vertical="center"/>
      <protection locked="0"/>
    </xf>
    <xf numFmtId="0" fontId="11" fillId="3" borderId="35" xfId="3" applyFont="1" applyFill="1" applyBorder="1" applyAlignment="1" applyProtection="1">
      <alignment horizontal="right" vertical="center"/>
      <protection locked="0"/>
    </xf>
    <xf numFmtId="0" fontId="11" fillId="3" borderId="34" xfId="3" applyFont="1" applyFill="1" applyBorder="1" applyAlignment="1" applyProtection="1">
      <alignment horizontal="right" vertical="center"/>
      <protection locked="0"/>
    </xf>
    <xf numFmtId="0" fontId="11" fillId="0" borderId="32" xfId="3" applyFont="1" applyFill="1" applyBorder="1" applyAlignment="1" applyProtection="1">
      <alignment horizontal="right" vertical="center"/>
    </xf>
    <xf numFmtId="1" fontId="8" fillId="0" borderId="49" xfId="2" applyNumberFormat="1" applyFont="1" applyFill="1" applyBorder="1" applyProtection="1"/>
    <xf numFmtId="164" fontId="9" fillId="2" borderId="49" xfId="2" applyNumberFormat="1" applyFont="1" applyFill="1" applyBorder="1" applyProtection="1"/>
    <xf numFmtId="1" fontId="9" fillId="2" borderId="50" xfId="2" applyNumberFormat="1" applyFont="1" applyFill="1" applyBorder="1" applyProtection="1"/>
    <xf numFmtId="0" fontId="3" fillId="4" borderId="0" xfId="1" applyFill="1" applyBorder="1" applyProtection="1"/>
    <xf numFmtId="14" fontId="11" fillId="3" borderId="3" xfId="3" applyNumberFormat="1" applyFont="1" applyFill="1" applyBorder="1" applyAlignment="1" applyProtection="1">
      <alignment horizontal="right" vertical="center"/>
      <protection locked="0"/>
    </xf>
    <xf numFmtId="0" fontId="11" fillId="3" borderId="32" xfId="3" applyFont="1" applyFill="1" applyBorder="1" applyAlignment="1" applyProtection="1">
      <alignment horizontal="right" vertical="center"/>
      <protection locked="0"/>
    </xf>
    <xf numFmtId="0" fontId="6" fillId="0" borderId="18" xfId="1" applyFont="1" applyBorder="1" applyAlignment="1" applyProtection="1">
      <alignment horizontal="center"/>
    </xf>
    <xf numFmtId="0" fontId="6" fillId="0" borderId="19" xfId="1" applyFont="1" applyBorder="1" applyAlignment="1" applyProtection="1">
      <alignment horizontal="center"/>
    </xf>
    <xf numFmtId="0" fontId="6" fillId="0" borderId="20" xfId="1" applyFont="1" applyBorder="1" applyAlignment="1" applyProtection="1">
      <alignment horizontal="center"/>
    </xf>
    <xf numFmtId="0" fontId="8" fillId="0" borderId="46" xfId="1" applyFont="1" applyBorder="1" applyAlignment="1" applyProtection="1">
      <alignment horizontal="left" vertical="top" wrapText="1"/>
    </xf>
    <xf numFmtId="0" fontId="8" fillId="0" borderId="10" xfId="1" applyFont="1" applyBorder="1" applyAlignment="1" applyProtection="1">
      <alignment horizontal="left" vertical="top" wrapText="1"/>
    </xf>
    <xf numFmtId="0" fontId="8" fillId="0" borderId="47" xfId="1" applyFont="1" applyBorder="1" applyAlignment="1" applyProtection="1">
      <alignment horizontal="left" vertical="top" wrapText="1"/>
    </xf>
    <xf numFmtId="0" fontId="8" fillId="0" borderId="12" xfId="1" applyFont="1" applyBorder="1" applyAlignment="1" applyProtection="1">
      <alignment horizontal="left" vertical="top" wrapText="1"/>
    </xf>
    <xf numFmtId="0" fontId="8" fillId="0" borderId="0" xfId="1" applyFont="1" applyAlignment="1" applyProtection="1">
      <alignment horizontal="left" vertical="top" wrapText="1"/>
    </xf>
    <xf numFmtId="0" fontId="8" fillId="0" borderId="23" xfId="1" applyFont="1" applyBorder="1" applyAlignment="1" applyProtection="1">
      <alignment horizontal="left" vertical="top" wrapText="1"/>
    </xf>
    <xf numFmtId="0" fontId="8" fillId="0" borderId="26" xfId="1" applyFont="1" applyBorder="1" applyAlignment="1" applyProtection="1">
      <alignment horizontal="left" vertical="top" wrapText="1"/>
    </xf>
    <xf numFmtId="0" fontId="8" fillId="0" borderId="28" xfId="1" applyFont="1" applyBorder="1" applyAlignment="1" applyProtection="1">
      <alignment horizontal="left" vertical="top" wrapText="1"/>
    </xf>
    <xf numFmtId="0" fontId="8" fillId="0" borderId="29" xfId="1" applyFont="1" applyBorder="1" applyAlignment="1" applyProtection="1">
      <alignment horizontal="left" vertical="top" wrapText="1"/>
    </xf>
    <xf numFmtId="0" fontId="7" fillId="0" borderId="24" xfId="1" applyFont="1" applyBorder="1" applyAlignment="1" applyProtection="1">
      <alignment horizontal="center" vertical="top" wrapText="1"/>
    </xf>
    <xf numFmtId="0" fontId="7" fillId="0" borderId="21" xfId="1" applyFont="1" applyBorder="1" applyAlignment="1" applyProtection="1">
      <alignment horizontal="center" vertical="top" wrapText="1"/>
    </xf>
    <xf numFmtId="0" fontId="7" fillId="0" borderId="22" xfId="1" applyFont="1" applyBorder="1" applyAlignment="1" applyProtection="1">
      <alignment horizontal="center" vertical="top" wrapText="1"/>
    </xf>
    <xf numFmtId="0" fontId="7" fillId="0" borderId="11" xfId="1" applyFont="1" applyBorder="1" applyAlignment="1" applyProtection="1">
      <alignment horizontal="right"/>
    </xf>
    <xf numFmtId="0" fontId="7" fillId="0" borderId="45" xfId="1" applyFont="1" applyBorder="1" applyAlignment="1" applyProtection="1">
      <alignment horizontal="right"/>
    </xf>
    <xf numFmtId="9" fontId="7" fillId="0" borderId="32" xfId="4" applyFont="1" applyBorder="1" applyAlignment="1" applyProtection="1">
      <alignment horizontal="center"/>
    </xf>
    <xf numFmtId="9" fontId="7" fillId="0" borderId="45" xfId="4" applyFont="1" applyBorder="1" applyAlignment="1" applyProtection="1">
      <alignment horizontal="center"/>
    </xf>
    <xf numFmtId="9" fontId="7" fillId="0" borderId="41" xfId="4" applyFont="1" applyBorder="1" applyAlignment="1" applyProtection="1">
      <alignment horizontal="center"/>
    </xf>
    <xf numFmtId="0" fontId="7" fillId="0" borderId="13" xfId="1" applyFont="1" applyBorder="1" applyAlignment="1" applyProtection="1">
      <alignment horizontal="right"/>
    </xf>
    <xf numFmtId="0" fontId="7" fillId="0" borderId="31" xfId="1" applyFont="1" applyBorder="1" applyAlignment="1" applyProtection="1">
      <alignment horizontal="right"/>
    </xf>
    <xf numFmtId="0" fontId="10" fillId="0" borderId="35" xfId="1" applyFont="1" applyBorder="1" applyAlignment="1" applyProtection="1">
      <alignment horizontal="center"/>
    </xf>
    <xf numFmtId="0" fontId="10" fillId="0" borderId="14" xfId="1" applyFont="1" applyBorder="1" applyAlignment="1" applyProtection="1">
      <alignment horizontal="center"/>
    </xf>
    <xf numFmtId="0" fontId="10" fillId="0" borderId="25" xfId="1" applyFont="1" applyBorder="1" applyAlignment="1" applyProtection="1">
      <alignment horizontal="center"/>
    </xf>
    <xf numFmtId="0" fontId="5" fillId="0" borderId="30" xfId="1" applyFont="1" applyBorder="1" applyAlignment="1" applyProtection="1">
      <alignment horizontal="center"/>
    </xf>
    <xf numFmtId="0" fontId="5" fillId="0" borderId="40" xfId="1" applyFont="1" applyBorder="1" applyAlignment="1" applyProtection="1">
      <alignment horizontal="center"/>
    </xf>
    <xf numFmtId="0" fontId="5" fillId="0" borderId="37" xfId="1" applyFont="1" applyBorder="1" applyAlignment="1" applyProtection="1">
      <alignment horizontal="center"/>
    </xf>
    <xf numFmtId="0" fontId="0" fillId="0" borderId="46" xfId="1" applyFont="1" applyBorder="1" applyAlignment="1" applyProtection="1">
      <alignment horizontal="left" wrapText="1"/>
    </xf>
    <xf numFmtId="0" fontId="0" fillId="0" borderId="10" xfId="1" applyFont="1" applyBorder="1" applyAlignment="1" applyProtection="1">
      <alignment horizontal="left" wrapText="1"/>
    </xf>
    <xf numFmtId="0" fontId="0" fillId="0" borderId="47" xfId="1" applyFont="1" applyBorder="1" applyAlignment="1" applyProtection="1">
      <alignment horizontal="left" wrapText="1"/>
    </xf>
    <xf numFmtId="0" fontId="0" fillId="0" borderId="12" xfId="1" applyFont="1" applyBorder="1" applyAlignment="1" applyProtection="1">
      <alignment horizontal="left" wrapText="1"/>
    </xf>
    <xf numFmtId="0" fontId="0" fillId="0" borderId="0" xfId="1" applyFont="1" applyAlignment="1" applyProtection="1">
      <alignment horizontal="left" wrapText="1"/>
    </xf>
    <xf numFmtId="0" fontId="0" fillId="0" borderId="23" xfId="1" applyFont="1" applyBorder="1" applyAlignment="1" applyProtection="1">
      <alignment horizontal="left" wrapText="1"/>
    </xf>
    <xf numFmtId="0" fontId="8" fillId="0" borderId="30" xfId="1" applyFont="1" applyBorder="1" applyAlignment="1" applyProtection="1">
      <alignment horizontal="left" vertical="top" wrapText="1"/>
    </xf>
    <xf numFmtId="0" fontId="8" fillId="0" borderId="40" xfId="1" applyFont="1" applyBorder="1" applyAlignment="1" applyProtection="1">
      <alignment horizontal="left" vertical="top" wrapText="1"/>
    </xf>
    <xf numFmtId="0" fontId="8" fillId="0" borderId="37" xfId="1" applyFont="1" applyBorder="1" applyAlignment="1" applyProtection="1">
      <alignment horizontal="left" vertical="top" wrapText="1"/>
    </xf>
    <xf numFmtId="0" fontId="7" fillId="4" borderId="38" xfId="1" applyFont="1" applyFill="1" applyBorder="1" applyAlignment="1" applyProtection="1">
      <alignment horizontal="center" vertical="center"/>
    </xf>
    <xf numFmtId="0" fontId="7" fillId="4" borderId="42" xfId="1" applyFont="1" applyFill="1" applyBorder="1" applyAlignment="1" applyProtection="1">
      <alignment horizontal="center" vertical="center"/>
    </xf>
    <xf numFmtId="0" fontId="7" fillId="3" borderId="21" xfId="1" applyFont="1" applyFill="1" applyBorder="1" applyAlignment="1" applyProtection="1">
      <alignment horizontal="center" wrapText="1"/>
      <protection locked="0"/>
    </xf>
    <xf numFmtId="0" fontId="7" fillId="3" borderId="22" xfId="1" applyFont="1" applyFill="1" applyBorder="1" applyAlignment="1" applyProtection="1">
      <alignment horizontal="center" wrapText="1"/>
      <protection locked="0"/>
    </xf>
    <xf numFmtId="0" fontId="7" fillId="3" borderId="28" xfId="1" applyFont="1" applyFill="1" applyBorder="1" applyAlignment="1" applyProtection="1">
      <alignment horizontal="center" wrapText="1"/>
      <protection locked="0"/>
    </xf>
    <xf numFmtId="0" fontId="7" fillId="3" borderId="29" xfId="1" applyFont="1" applyFill="1" applyBorder="1" applyAlignment="1" applyProtection="1">
      <alignment horizontal="center" wrapText="1"/>
      <protection locked="0"/>
    </xf>
    <xf numFmtId="0" fontId="14" fillId="0" borderId="6"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4" fillId="0" borderId="8" xfId="1" applyFont="1" applyBorder="1" applyAlignment="1" applyProtection="1">
      <alignment horizontal="center" vertical="center" wrapText="1"/>
    </xf>
    <xf numFmtId="0" fontId="14" fillId="0" borderId="15" xfId="1" applyFont="1" applyBorder="1" applyAlignment="1" applyProtection="1">
      <alignment horizontal="center" vertical="center" wrapText="1"/>
    </xf>
    <xf numFmtId="0" fontId="14" fillId="0" borderId="16" xfId="1" applyFont="1" applyBorder="1" applyAlignment="1" applyProtection="1">
      <alignment horizontal="center" vertical="center" wrapText="1"/>
    </xf>
  </cellXfs>
  <cellStyles count="5">
    <cellStyle name="Comma 2" xfId="2" xr:uid="{4041803B-6674-404F-B1FB-9A66D7D1186C}"/>
    <cellStyle name="Normal" xfId="0" builtinId="0"/>
    <cellStyle name="Normal 2" xfId="1" xr:uid="{24E661BB-26C6-4A41-A44D-A55A3B84A482}"/>
    <cellStyle name="Normal 2 2" xfId="3" xr:uid="{872EB40F-1EA0-4369-AB04-E742B6D39624}"/>
    <cellStyle name="Percent" xfId="4" builtinId="5"/>
  </cellStyles>
  <dxfs count="1">
    <dxf>
      <numFmt numFmtId="19" formatCode="yyyy/mm/dd"/>
      <fill>
        <patternFill>
          <bgColor theme="9" tint="0.79998168889431442"/>
        </patternFill>
      </fill>
    </dxf>
  </dxfs>
  <tableStyles count="0" defaultTableStyle="TableStyleMedium2" defaultPivotStyle="PivotStyleLight16"/>
  <colors>
    <mruColors>
      <color rgb="FFFFCCCC"/>
      <color rgb="FFF1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3A03-99EB-4720-BE48-130EEFE02B4B}">
  <sheetPr codeName="Sheet1">
    <pageSetUpPr fitToPage="1"/>
  </sheetPr>
  <dimension ref="A1:T58"/>
  <sheetViews>
    <sheetView tabSelected="1" zoomScale="85" zoomScaleNormal="85" workbookViewId="0">
      <selection activeCell="B6" sqref="B6"/>
    </sheetView>
  </sheetViews>
  <sheetFormatPr defaultColWidth="8.7109375" defaultRowHeight="15" x14ac:dyDescent="0.25"/>
  <cols>
    <col min="1" max="1" width="86.5703125" style="15" customWidth="1"/>
    <col min="2" max="2" width="42.140625" style="15" customWidth="1"/>
    <col min="3" max="3" width="29.140625" style="15" customWidth="1"/>
    <col min="4" max="5" width="10.140625" style="15" customWidth="1"/>
    <col min="6" max="7" width="10.140625" style="14" customWidth="1"/>
    <col min="8" max="8" width="10.140625" style="14" hidden="1" customWidth="1"/>
    <col min="9" max="9" width="20.85546875" style="15" hidden="1" customWidth="1"/>
    <col min="10" max="10" width="21.7109375" style="15" hidden="1" customWidth="1"/>
    <col min="11" max="11" width="10.85546875" style="15" hidden="1" customWidth="1"/>
    <col min="12" max="12" width="11.140625" style="15" customWidth="1"/>
    <col min="13" max="16384" width="8.7109375" style="15"/>
  </cols>
  <sheetData>
    <row r="1" spans="1:20" ht="15.75" customHeight="1" thickBot="1" x14ac:dyDescent="0.3">
      <c r="A1" s="58" t="s">
        <v>12</v>
      </c>
      <c r="B1" s="59"/>
      <c r="C1" s="59"/>
      <c r="D1" s="59"/>
      <c r="E1" s="60"/>
      <c r="I1" s="14"/>
      <c r="N1" s="14"/>
      <c r="O1" s="14"/>
      <c r="P1" s="14"/>
    </row>
    <row r="2" spans="1:20" ht="15.75" customHeight="1" thickBot="1" x14ac:dyDescent="0.3">
      <c r="A2" s="1" t="s">
        <v>6</v>
      </c>
      <c r="B2" s="1" t="s">
        <v>13</v>
      </c>
      <c r="C2" s="89" t="str">
        <f>IF(B4&gt;J14,"Galimas maksimalios sumos apskaičiavimas tik pagal DU žiniaraščius","")</f>
        <v/>
      </c>
      <c r="D2" s="89"/>
      <c r="E2" s="90"/>
      <c r="I2" s="14"/>
      <c r="O2" s="14"/>
      <c r="P2" s="14"/>
    </row>
    <row r="3" spans="1:20" ht="15" customHeight="1" x14ac:dyDescent="0.25">
      <c r="A3" s="2" t="s">
        <v>37</v>
      </c>
      <c r="B3" s="35"/>
      <c r="C3" s="91"/>
      <c r="D3" s="91"/>
      <c r="E3" s="92"/>
      <c r="I3" s="14"/>
      <c r="J3" s="16" t="s">
        <v>1</v>
      </c>
      <c r="K3" s="17" t="s">
        <v>0</v>
      </c>
      <c r="N3" s="14"/>
      <c r="O3" s="14"/>
      <c r="P3" s="14"/>
    </row>
    <row r="4" spans="1:20" ht="15" customHeight="1" x14ac:dyDescent="0.25">
      <c r="A4" s="3" t="s">
        <v>14</v>
      </c>
      <c r="B4" s="44"/>
      <c r="C4" s="91"/>
      <c r="D4" s="91"/>
      <c r="E4" s="92"/>
      <c r="I4" s="14"/>
      <c r="K4" s="18"/>
      <c r="N4" s="14"/>
      <c r="O4" s="14"/>
      <c r="P4" s="14"/>
    </row>
    <row r="5" spans="1:20" ht="15" customHeight="1" x14ac:dyDescent="0.25">
      <c r="A5" s="4" t="str">
        <f>IF(B3="NE","Pareiškėjo 2020 metinė apyvarta", "Pareiškėjo 2019 m. metinė apyvarta")</f>
        <v>Pareiškėjo 2019 m. metinė apyvarta</v>
      </c>
      <c r="B5" s="35"/>
      <c r="C5" s="91"/>
      <c r="D5" s="91"/>
      <c r="E5" s="92"/>
      <c r="I5" s="14"/>
      <c r="K5" s="18"/>
      <c r="N5" s="14"/>
      <c r="O5" s="14"/>
      <c r="P5" s="14"/>
    </row>
    <row r="6" spans="1:20" ht="45.75" thickBot="1" x14ac:dyDescent="0.3">
      <c r="A6" s="25" t="s">
        <v>36</v>
      </c>
      <c r="B6" s="36"/>
      <c r="C6" s="91"/>
      <c r="D6" s="91"/>
      <c r="E6" s="92"/>
      <c r="I6" s="14"/>
      <c r="J6" s="15">
        <f>E20</f>
        <v>0</v>
      </c>
      <c r="L6" s="14"/>
      <c r="M6" s="14"/>
      <c r="N6" s="14"/>
      <c r="O6" s="14"/>
      <c r="P6" s="14"/>
    </row>
    <row r="7" spans="1:20" ht="15" customHeight="1" thickBot="1" x14ac:dyDescent="0.3">
      <c r="A7" s="28" t="s">
        <v>34</v>
      </c>
      <c r="B7" s="45"/>
      <c r="C7" s="91"/>
      <c r="D7" s="91"/>
      <c r="E7" s="92"/>
      <c r="I7" s="14"/>
      <c r="J7" s="15">
        <f>E21</f>
        <v>0</v>
      </c>
      <c r="N7" s="14"/>
      <c r="O7" s="14"/>
    </row>
    <row r="8" spans="1:20" ht="15" hidden="1" customHeight="1" x14ac:dyDescent="0.25">
      <c r="A8" s="4" t="s">
        <v>30</v>
      </c>
      <c r="B8" s="35"/>
      <c r="C8" s="91"/>
      <c r="D8" s="91"/>
      <c r="E8" s="92"/>
      <c r="I8" s="14"/>
      <c r="N8" s="14"/>
      <c r="O8" s="14"/>
    </row>
    <row r="9" spans="1:20" ht="15" hidden="1" customHeight="1" x14ac:dyDescent="0.25">
      <c r="A9" s="4" t="s">
        <v>31</v>
      </c>
      <c r="B9" s="35"/>
      <c r="C9" s="91"/>
      <c r="D9" s="91"/>
      <c r="E9" s="92"/>
      <c r="I9" s="14"/>
      <c r="N9" s="14"/>
      <c r="O9" s="14"/>
    </row>
    <row r="10" spans="1:20" ht="15" hidden="1" customHeight="1" x14ac:dyDescent="0.25">
      <c r="A10" s="4" t="s">
        <v>32</v>
      </c>
      <c r="B10" s="35"/>
      <c r="C10" s="91"/>
      <c r="D10" s="91"/>
      <c r="E10" s="92"/>
      <c r="I10" s="14"/>
      <c r="N10" s="14"/>
      <c r="O10" s="14"/>
    </row>
    <row r="11" spans="1:20" ht="15.75" hidden="1" customHeight="1" thickBot="1" x14ac:dyDescent="0.3">
      <c r="A11" s="29" t="s">
        <v>33</v>
      </c>
      <c r="B11" s="37"/>
      <c r="C11" s="91"/>
      <c r="D11" s="91"/>
      <c r="E11" s="92"/>
      <c r="I11" s="14"/>
      <c r="N11" s="14"/>
      <c r="O11" s="14"/>
    </row>
    <row r="12" spans="1:20" ht="15.75" hidden="1" customHeight="1" thickBot="1" x14ac:dyDescent="0.3">
      <c r="A12" s="31" t="s">
        <v>40</v>
      </c>
      <c r="B12" s="38"/>
      <c r="C12" s="91"/>
      <c r="D12" s="91"/>
      <c r="E12" s="92"/>
      <c r="I12" s="14"/>
      <c r="N12" s="14"/>
      <c r="O12" s="14"/>
      <c r="T12" s="33"/>
    </row>
    <row r="13" spans="1:20" ht="15" customHeight="1" x14ac:dyDescent="0.25">
      <c r="A13" s="26" t="str">
        <f>IF(B6=0,"Maksimali suma pagal Komunikato Apyvartų ribojimui taikomas nuostatas","Maksimali suma pagal Komunikato DU ribojimui taikomas nuostatas")</f>
        <v>Maksimali suma pagal Komunikato Apyvartų ribojimui taikomas nuostatas</v>
      </c>
      <c r="B13" s="39">
        <f>IF(B6=0,B5*0.25,B6*2)</f>
        <v>0</v>
      </c>
      <c r="C13" s="91"/>
      <c r="D13" s="91"/>
      <c r="E13" s="92"/>
      <c r="I13" s="14"/>
      <c r="N13" s="14"/>
      <c r="O13" s="14"/>
    </row>
    <row r="14" spans="1:20" ht="15.75" customHeight="1" thickBot="1" x14ac:dyDescent="0.3">
      <c r="A14" s="30" t="s">
        <v>15</v>
      </c>
      <c r="B14" s="40">
        <f>IF(K16&gt;0,B5/12,J20)</f>
        <v>0</v>
      </c>
      <c r="C14" s="91"/>
      <c r="D14" s="91"/>
      <c r="E14" s="92"/>
      <c r="I14" s="14"/>
      <c r="J14" s="19">
        <v>43831</v>
      </c>
      <c r="K14" s="14"/>
      <c r="L14" s="14"/>
      <c r="M14" s="14"/>
      <c r="N14" s="14"/>
      <c r="O14" s="14"/>
      <c r="P14" s="14"/>
    </row>
    <row r="15" spans="1:20" ht="16.5" hidden="1" customHeight="1" thickBot="1" x14ac:dyDescent="0.3">
      <c r="A15" s="27" t="s">
        <v>9</v>
      </c>
      <c r="B15" s="41">
        <f>IF(B14&gt;J19,J19,B14)</f>
        <v>0</v>
      </c>
      <c r="C15" s="91"/>
      <c r="D15" s="91"/>
      <c r="E15" s="92"/>
      <c r="I15" s="14"/>
      <c r="J15" s="20">
        <f>B4-DAY(B4)+1</f>
        <v>1</v>
      </c>
      <c r="K15" s="20">
        <v>44197</v>
      </c>
    </row>
    <row r="16" spans="1:20" ht="16.5" customHeight="1" thickBot="1" x14ac:dyDescent="0.3">
      <c r="A16" s="5" t="s">
        <v>8</v>
      </c>
      <c r="B16" s="42">
        <f>IF(J22&gt;100000,100000,IF(B15&gt;J19,J19,B15))</f>
        <v>0</v>
      </c>
      <c r="C16" s="93"/>
      <c r="D16" s="93"/>
      <c r="E16" s="94"/>
      <c r="J16" s="15">
        <f>DATEDIF(J15,K15,"M")</f>
        <v>1452</v>
      </c>
      <c r="K16" s="15">
        <f>IF(B3="NE",IF(J16&gt;12,12,0),0)</f>
        <v>0</v>
      </c>
    </row>
    <row r="17" spans="1:18" ht="15.75" thickBot="1" x14ac:dyDescent="0.3">
      <c r="A17" s="6"/>
      <c r="B17" s="43"/>
      <c r="C17" s="43"/>
      <c r="D17" s="43"/>
      <c r="E17" s="7"/>
      <c r="I17" s="15" t="s">
        <v>16</v>
      </c>
      <c r="J17" s="15">
        <f>B5*0.25-B7</f>
        <v>0</v>
      </c>
      <c r="L17" s="14"/>
    </row>
    <row r="18" spans="1:18" ht="15.75" thickBot="1" x14ac:dyDescent="0.3">
      <c r="A18" s="46" t="s">
        <v>22</v>
      </c>
      <c r="B18" s="47"/>
      <c r="C18" s="47"/>
      <c r="D18" s="47"/>
      <c r="E18" s="48"/>
      <c r="I18" s="15" t="s">
        <v>17</v>
      </c>
      <c r="J18" s="15">
        <f>IF(B6&gt;0,B6*2-B7,0)</f>
        <v>0</v>
      </c>
      <c r="L18" s="14"/>
    </row>
    <row r="19" spans="1:18" ht="15.75" thickBot="1" x14ac:dyDescent="0.3">
      <c r="A19" s="8" t="s">
        <v>5</v>
      </c>
      <c r="B19" s="9" t="s">
        <v>2</v>
      </c>
      <c r="C19" s="9" t="s">
        <v>3</v>
      </c>
      <c r="D19" s="10" t="s">
        <v>4</v>
      </c>
      <c r="E19" s="10" t="s">
        <v>29</v>
      </c>
      <c r="I19" s="15" t="s">
        <v>18</v>
      </c>
      <c r="J19" s="21">
        <f>IF(B6&gt;0,J18,J17)</f>
        <v>0</v>
      </c>
      <c r="L19" s="22"/>
      <c r="M19" s="22"/>
      <c r="R19" s="32"/>
    </row>
    <row r="20" spans="1:18" x14ac:dyDescent="0.25">
      <c r="A20" s="11" t="s">
        <v>10</v>
      </c>
      <c r="B20" s="24"/>
      <c r="C20" s="24"/>
      <c r="D20" s="24"/>
      <c r="E20" s="12">
        <f>IFERROR(H20,0)</f>
        <v>0</v>
      </c>
      <c r="H20" s="14" t="e">
        <f>AVERAGEIF(B20:D20,"&lt;&gt;0")</f>
        <v>#DIV/0!</v>
      </c>
      <c r="I20" s="33" t="s">
        <v>38</v>
      </c>
      <c r="J20" s="34">
        <f>IF(J16&lt;=12,B5/J16,IF(J16&gt;24,B5/12,B5/(J16-12)))</f>
        <v>0</v>
      </c>
      <c r="K20" s="22"/>
      <c r="L20" s="22"/>
      <c r="M20" s="22"/>
    </row>
    <row r="21" spans="1:18" ht="15.75" thickBot="1" x14ac:dyDescent="0.3">
      <c r="A21" s="13" t="s">
        <v>11</v>
      </c>
      <c r="B21" s="24"/>
      <c r="C21" s="24"/>
      <c r="D21" s="24"/>
      <c r="E21" s="12">
        <f>IFERROR(H21,0)</f>
        <v>0</v>
      </c>
      <c r="H21" s="14" t="e">
        <f>AVERAGEIF(B21:D21,"&lt;&gt;0")</f>
        <v>#DIV/0!</v>
      </c>
      <c r="J21" s="22"/>
      <c r="K21" s="22"/>
      <c r="L21" s="22"/>
      <c r="M21" s="22"/>
    </row>
    <row r="22" spans="1:18" x14ac:dyDescent="0.25">
      <c r="A22" s="61" t="s">
        <v>19</v>
      </c>
      <c r="B22" s="62"/>
      <c r="C22" s="63">
        <f>IFERROR((E20-E21)/E20,0)</f>
        <v>0</v>
      </c>
      <c r="D22" s="64"/>
      <c r="E22" s="65"/>
      <c r="I22" s="14"/>
      <c r="J22" s="14">
        <f>IF(B15&gt;J17,J17,B15)</f>
        <v>0</v>
      </c>
      <c r="K22" s="14"/>
      <c r="L22" s="14"/>
    </row>
    <row r="23" spans="1:18" ht="15.75" thickBot="1" x14ac:dyDescent="0.3">
      <c r="A23" s="66" t="s">
        <v>23</v>
      </c>
      <c r="B23" s="67"/>
      <c r="C23" s="68" t="str">
        <f>IF(C22&gt;=30%,J23,K23)</f>
        <v>NETINKAMAS Paskolai gauti</v>
      </c>
      <c r="D23" s="69"/>
      <c r="E23" s="70"/>
      <c r="I23" s="14"/>
      <c r="J23" s="14" t="s">
        <v>20</v>
      </c>
      <c r="K23" s="14" t="s">
        <v>21</v>
      </c>
      <c r="L23" s="14"/>
    </row>
    <row r="24" spans="1:18" hidden="1" x14ac:dyDescent="0.25">
      <c r="A24" s="83" t="s">
        <v>39</v>
      </c>
      <c r="B24" s="85"/>
      <c r="C24" s="85"/>
      <c r="D24" s="85"/>
      <c r="E24" s="86"/>
      <c r="I24" s="14"/>
      <c r="J24" s="14"/>
      <c r="K24" s="14"/>
      <c r="L24" s="14"/>
    </row>
    <row r="25" spans="1:18" ht="15.75" hidden="1" thickBot="1" x14ac:dyDescent="0.3">
      <c r="A25" s="84"/>
      <c r="B25" s="87"/>
      <c r="C25" s="87"/>
      <c r="D25" s="87"/>
      <c r="E25" s="88"/>
      <c r="I25" s="14"/>
      <c r="J25" s="14"/>
      <c r="K25" s="14"/>
      <c r="L25" s="14"/>
    </row>
    <row r="26" spans="1:18" x14ac:dyDescent="0.25">
      <c r="A26" s="71"/>
      <c r="B26" s="72"/>
      <c r="C26" s="72"/>
      <c r="D26" s="72"/>
      <c r="E26" s="73"/>
      <c r="I26" s="14"/>
      <c r="J26" s="14"/>
      <c r="K26" s="14"/>
      <c r="L26" s="14"/>
    </row>
    <row r="27" spans="1:18" s="23" customFormat="1" ht="15" customHeight="1" x14ac:dyDescent="0.25">
      <c r="A27" s="74" t="s">
        <v>24</v>
      </c>
      <c r="B27" s="75"/>
      <c r="C27" s="75"/>
      <c r="D27" s="75"/>
      <c r="E27" s="76"/>
      <c r="F27" s="14"/>
      <c r="G27" s="14"/>
      <c r="H27" s="14"/>
    </row>
    <row r="28" spans="1:18" s="23" customFormat="1" x14ac:dyDescent="0.25">
      <c r="A28" s="77"/>
      <c r="B28" s="78"/>
      <c r="C28" s="78"/>
      <c r="D28" s="78"/>
      <c r="E28" s="79"/>
      <c r="F28" s="14"/>
      <c r="G28" s="14"/>
      <c r="H28" s="14"/>
    </row>
    <row r="29" spans="1:18" s="23" customFormat="1" x14ac:dyDescent="0.25">
      <c r="A29" s="77"/>
      <c r="B29" s="78"/>
      <c r="C29" s="78"/>
      <c r="D29" s="78"/>
      <c r="E29" s="79"/>
      <c r="F29" s="14"/>
      <c r="G29" s="14"/>
      <c r="H29" s="14"/>
      <c r="I29" s="23" t="s">
        <v>25</v>
      </c>
      <c r="J29" s="23">
        <f>IF(J16&gt;24,B5/12,0)</f>
        <v>0</v>
      </c>
    </row>
    <row r="30" spans="1:18" s="23" customFormat="1" x14ac:dyDescent="0.25">
      <c r="A30" s="77"/>
      <c r="B30" s="78"/>
      <c r="C30" s="78"/>
      <c r="D30" s="78"/>
      <c r="E30" s="79"/>
      <c r="F30" s="14"/>
      <c r="G30" s="14"/>
      <c r="H30" s="14"/>
      <c r="I30" s="23" t="s">
        <v>26</v>
      </c>
      <c r="J30" s="23">
        <f>IF(J16&lt;12,B5/J16,0)</f>
        <v>0</v>
      </c>
    </row>
    <row r="31" spans="1:18" s="23" customFormat="1" x14ac:dyDescent="0.25">
      <c r="A31" s="77"/>
      <c r="B31" s="78"/>
      <c r="C31" s="78"/>
      <c r="D31" s="78"/>
      <c r="E31" s="79"/>
      <c r="F31" s="14"/>
      <c r="G31" s="14"/>
      <c r="H31" s="14"/>
      <c r="I31" s="23" t="s">
        <v>27</v>
      </c>
      <c r="J31" s="23">
        <f>IF(J16&lt;12,0,IF(J16&gt;24,0,B5/(J16-12)))</f>
        <v>0</v>
      </c>
    </row>
    <row r="32" spans="1:18" s="23" customFormat="1" x14ac:dyDescent="0.25">
      <c r="A32" s="77"/>
      <c r="B32" s="78"/>
      <c r="C32" s="78"/>
      <c r="D32" s="78"/>
      <c r="E32" s="79"/>
      <c r="F32" s="14"/>
      <c r="G32" s="14"/>
      <c r="H32" s="14"/>
    </row>
    <row r="33" spans="1:8" s="23" customFormat="1" x14ac:dyDescent="0.25">
      <c r="A33" s="77"/>
      <c r="B33" s="78"/>
      <c r="C33" s="78"/>
      <c r="D33" s="78"/>
      <c r="E33" s="79"/>
      <c r="F33" s="14"/>
      <c r="G33" s="14"/>
      <c r="H33" s="14"/>
    </row>
    <row r="34" spans="1:8" s="23" customFormat="1" ht="15" customHeight="1" x14ac:dyDescent="0.25">
      <c r="A34" s="49" t="s">
        <v>35</v>
      </c>
      <c r="B34" s="50"/>
      <c r="C34" s="50"/>
      <c r="D34" s="50"/>
      <c r="E34" s="51"/>
      <c r="F34" s="14"/>
      <c r="G34" s="14"/>
      <c r="H34" s="14"/>
    </row>
    <row r="35" spans="1:8" s="23" customFormat="1" ht="15.75" customHeight="1" x14ac:dyDescent="0.25">
      <c r="A35" s="52"/>
      <c r="B35" s="53"/>
      <c r="C35" s="53"/>
      <c r="D35" s="53"/>
      <c r="E35" s="54"/>
      <c r="F35" s="14"/>
      <c r="G35" s="14"/>
      <c r="H35" s="14"/>
    </row>
    <row r="36" spans="1:8" ht="15.75" customHeight="1" x14ac:dyDescent="0.25">
      <c r="A36" s="52"/>
      <c r="B36" s="53"/>
      <c r="C36" s="53"/>
      <c r="D36" s="53"/>
      <c r="E36" s="54"/>
    </row>
    <row r="37" spans="1:8" x14ac:dyDescent="0.25">
      <c r="A37" s="52"/>
      <c r="B37" s="53"/>
      <c r="C37" s="53"/>
      <c r="D37" s="53"/>
      <c r="E37" s="54"/>
    </row>
    <row r="38" spans="1:8" x14ac:dyDescent="0.25">
      <c r="A38" s="52"/>
      <c r="B38" s="53"/>
      <c r="C38" s="53"/>
      <c r="D38" s="53"/>
      <c r="E38" s="54"/>
    </row>
    <row r="39" spans="1:8" x14ac:dyDescent="0.25">
      <c r="A39" s="52"/>
      <c r="B39" s="53"/>
      <c r="C39" s="53"/>
      <c r="D39" s="53"/>
      <c r="E39" s="54"/>
    </row>
    <row r="40" spans="1:8" x14ac:dyDescent="0.25">
      <c r="A40" s="52"/>
      <c r="B40" s="53"/>
      <c r="C40" s="53"/>
      <c r="D40" s="53"/>
      <c r="E40" s="54"/>
    </row>
    <row r="41" spans="1:8" x14ac:dyDescent="0.25">
      <c r="A41" s="52"/>
      <c r="B41" s="53"/>
      <c r="C41" s="53"/>
      <c r="D41" s="53"/>
      <c r="E41" s="54"/>
    </row>
    <row r="42" spans="1:8" x14ac:dyDescent="0.25">
      <c r="A42" s="52"/>
      <c r="B42" s="53"/>
      <c r="C42" s="53"/>
      <c r="D42" s="53"/>
      <c r="E42" s="54"/>
    </row>
    <row r="43" spans="1:8" x14ac:dyDescent="0.25">
      <c r="A43" s="52"/>
      <c r="B43" s="53"/>
      <c r="C43" s="53"/>
      <c r="D43" s="53"/>
      <c r="E43" s="54"/>
    </row>
    <row r="44" spans="1:8" x14ac:dyDescent="0.25">
      <c r="A44" s="52"/>
      <c r="B44" s="53"/>
      <c r="C44" s="53"/>
      <c r="D44" s="53"/>
      <c r="E44" s="54"/>
    </row>
    <row r="45" spans="1:8" x14ac:dyDescent="0.25">
      <c r="A45" s="52"/>
      <c r="B45" s="53"/>
      <c r="C45" s="53"/>
      <c r="D45" s="53"/>
      <c r="E45" s="54"/>
    </row>
    <row r="46" spans="1:8" x14ac:dyDescent="0.25">
      <c r="A46" s="52"/>
      <c r="B46" s="53"/>
      <c r="C46" s="53"/>
      <c r="D46" s="53"/>
      <c r="E46" s="54"/>
    </row>
    <row r="47" spans="1:8" x14ac:dyDescent="0.25">
      <c r="A47" s="52"/>
      <c r="B47" s="53"/>
      <c r="C47" s="53"/>
      <c r="D47" s="53"/>
      <c r="E47" s="54"/>
    </row>
    <row r="48" spans="1:8" x14ac:dyDescent="0.25">
      <c r="A48" s="52"/>
      <c r="B48" s="53"/>
      <c r="C48" s="53"/>
      <c r="D48" s="53"/>
      <c r="E48" s="54"/>
    </row>
    <row r="49" spans="1:5" ht="32.25" customHeight="1" x14ac:dyDescent="0.25">
      <c r="A49" s="80"/>
      <c r="B49" s="81"/>
      <c r="C49" s="81"/>
      <c r="D49" s="81"/>
      <c r="E49" s="82"/>
    </row>
    <row r="50" spans="1:5" ht="15" customHeight="1" x14ac:dyDescent="0.25">
      <c r="A50" s="49" t="s">
        <v>28</v>
      </c>
      <c r="B50" s="50"/>
      <c r="C50" s="50"/>
      <c r="D50" s="50"/>
      <c r="E50" s="51"/>
    </row>
    <row r="51" spans="1:5" x14ac:dyDescent="0.25">
      <c r="A51" s="52"/>
      <c r="B51" s="53"/>
      <c r="C51" s="53"/>
      <c r="D51" s="53"/>
      <c r="E51" s="54"/>
    </row>
    <row r="52" spans="1:5" x14ac:dyDescent="0.25">
      <c r="A52" s="52"/>
      <c r="B52" s="53"/>
      <c r="C52" s="53"/>
      <c r="D52" s="53"/>
      <c r="E52" s="54"/>
    </row>
    <row r="53" spans="1:5" x14ac:dyDescent="0.25">
      <c r="A53" s="52"/>
      <c r="B53" s="53"/>
      <c r="C53" s="53"/>
      <c r="D53" s="53"/>
      <c r="E53" s="54"/>
    </row>
    <row r="54" spans="1:5" x14ac:dyDescent="0.25">
      <c r="A54" s="52"/>
      <c r="B54" s="53"/>
      <c r="C54" s="53"/>
      <c r="D54" s="53"/>
      <c r="E54" s="54"/>
    </row>
    <row r="55" spans="1:5" x14ac:dyDescent="0.25">
      <c r="A55" s="52"/>
      <c r="B55" s="53"/>
      <c r="C55" s="53"/>
      <c r="D55" s="53"/>
      <c r="E55" s="54"/>
    </row>
    <row r="56" spans="1:5" x14ac:dyDescent="0.25">
      <c r="A56" s="52"/>
      <c r="B56" s="53"/>
      <c r="C56" s="53"/>
      <c r="D56" s="53"/>
      <c r="E56" s="54"/>
    </row>
    <row r="57" spans="1:5" ht="15.75" thickBot="1" x14ac:dyDescent="0.3">
      <c r="A57" s="55"/>
      <c r="B57" s="56"/>
      <c r="C57" s="56"/>
      <c r="D57" s="56"/>
      <c r="E57" s="57"/>
    </row>
    <row r="58" spans="1:5" ht="15.75" thickBot="1" x14ac:dyDescent="0.3">
      <c r="A58" s="46" t="s">
        <v>7</v>
      </c>
      <c r="B58" s="47"/>
      <c r="C58" s="47"/>
      <c r="D58" s="47"/>
      <c r="E58" s="48"/>
    </row>
  </sheetData>
  <sheetProtection algorithmName="SHA-512" hashValue="0yT0o/U/Gy2NGP8oA3yYV+M7xCBEYszjXZqdw+HJ8ua8/8cdbh/oYgkfywIKX08p8K4GgvTnDeGQjCKJ0u5sEg==" saltValue="Z8DllOGlRq0Bk6wEEOMKxw==" spinCount="100000" sheet="1" objects="1" scenarios="1"/>
  <mergeCells count="15">
    <mergeCell ref="A58:E58"/>
    <mergeCell ref="A50:E57"/>
    <mergeCell ref="A1:E1"/>
    <mergeCell ref="A18:E18"/>
    <mergeCell ref="A22:B22"/>
    <mergeCell ref="C22:E22"/>
    <mergeCell ref="A23:B23"/>
    <mergeCell ref="C23:E23"/>
    <mergeCell ref="A26:E26"/>
    <mergeCell ref="A27:E33"/>
    <mergeCell ref="A34:E49"/>
    <mergeCell ref="A24:A25"/>
    <mergeCell ref="B24:E25"/>
    <mergeCell ref="C2:E7"/>
    <mergeCell ref="C8:E16"/>
  </mergeCells>
  <conditionalFormatting sqref="B4">
    <cfRule type="containsBlanks" dxfId="0" priority="1">
      <formula>LEN(TRIM(B4))=0</formula>
    </cfRule>
  </conditionalFormatting>
  <dataValidations count="1">
    <dataValidation type="list" allowBlank="1" showInputMessage="1" showErrorMessage="1" sqref="B3" xr:uid="{3A28D5E9-8D38-4099-8EF6-419D5483DC8A}">
      <formula1>$J$3:$K$3</formula1>
    </dataValidation>
  </dataValidations>
  <pageMargins left="0.7" right="0.7" top="0.75" bottom="0.75" header="0.3" footer="0.3"/>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228873DBB1DF004388BF52BBB651A170" ma:contentTypeVersion="9" ma:contentTypeDescription="Kurkite naują dokumentą." ma:contentTypeScope="" ma:versionID="f2a941449c417a43ba8c385a36ba8315">
  <xsd:schema xmlns:xsd="http://www.w3.org/2001/XMLSchema" xmlns:xs="http://www.w3.org/2001/XMLSchema" xmlns:p="http://schemas.microsoft.com/office/2006/metadata/properties" xmlns:ns3="b71c45aa-5263-46f1-9b45-a2d4ddeda942" xmlns:ns4="dae94f15-95a6-45a9-bf99-421d15fb723b" targetNamespace="http://schemas.microsoft.com/office/2006/metadata/properties" ma:root="true" ma:fieldsID="ac2611c3658644c2f59e72a885166210" ns3:_="" ns4:_="">
    <xsd:import namespace="b71c45aa-5263-46f1-9b45-a2d4ddeda942"/>
    <xsd:import namespace="dae94f15-95a6-45a9-bf99-421d15fb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c45aa-5263-46f1-9b45-a2d4ddeda94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e94f15-95a6-45a9-bf99-421d15fb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D138C-54F4-46C8-B439-A5481309A8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1c45aa-5263-46f1-9b45-a2d4ddeda942"/>
    <ds:schemaRef ds:uri="dae94f15-95a6-45a9-bf99-421d15fb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718A6B-9FC6-41AE-8AD7-6B6774A6D5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1ECC07-3881-42AA-8766-D5467B6200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skaičiuoklė</vt:lpstr>
      <vt:lpstr>skaičiuoklė!_Hlk61244999</vt:lpstr>
      <vt:lpstr>skaičiuoklė!Print_Area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Mantas Maslianikas</dc:creator>
  <cp:lastModifiedBy>Mantas Maslianikas</cp:lastModifiedBy>
  <cp:lastPrinted>2021-01-28T15:29:10Z</cp:lastPrinted>
  <dcterms:created xsi:type="dcterms:W3CDTF">2015-06-05T18:17:20Z</dcterms:created>
  <dcterms:modified xsi:type="dcterms:W3CDTF">2021-03-25T15:00:35Z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0x010100228873DBB1DF004388BF52BBB651A170</vt:lpwstr>
  </property>
</Properties>
</file>