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2007-2013 ES SP administravimas\IF\IF PRIEMONĖS\PANDA\aprasas\apraso keitimas Nr. 2\"/>
    </mc:Choice>
  </mc:AlternateContent>
  <xr:revisionPtr revIDLastSave="0" documentId="13_ncr:1_{A9457C7C-CCDA-4293-8418-96DFD779FD01}" xr6:coauthVersionLast="47" xr6:coauthVersionMax="47" xr10:uidLastSave="{00000000-0000-0000-0000-000000000000}"/>
  <workbookProtection workbookAlgorithmName="SHA-512" workbookHashValue="2lDv1GJrREyClEzQNdf6ywLIPk/Ej/E/XLtLpxbIim/OKBlGETNKNFw9QbrZnzLHc0dc94+lL9RLCFPkZcOrrg==" workbookSaltValue="/qXd2Krq/Klj8Lv4iUPmCg==" workbookSpinCount="100000" lockStructure="1"/>
  <bookViews>
    <workbookView xWindow="-108" yWindow="-108" windowWidth="23256" windowHeight="12576" firstSheet="3" activeTab="3" xr2:uid="{89F971D5-D82D-4E68-91B6-8D89DDF3EE32}"/>
  </bookViews>
  <sheets>
    <sheet name="admin" sheetId="2" state="hidden" r:id="rId1"/>
    <sheet name="admin (2)" sheetId="7" state="hidden" r:id="rId2"/>
    <sheet name="_" sheetId="9" state="hidden" r:id="rId3"/>
    <sheet name="Pricing" sheetId="6" r:id="rId4"/>
    <sheet name="Pricing (2)" sheetId="8" state="hidden" r:id="rId5"/>
  </sheets>
  <externalReferences>
    <externalReference r:id="rId6"/>
    <externalReference r:id="rId7"/>
    <externalReference r:id="rId8"/>
  </externalReferences>
  <definedNames>
    <definedName name="A">'[1]Likučiai naujų'!$Q$641:$T$644</definedName>
    <definedName name="DMatrica">#REF!</definedName>
    <definedName name="KOG">'[1]Likučiai naujų'!$Q$646:$T$649</definedName>
    <definedName name="MA10e">'[1]Perėjimų matricos'!$AH$35:$AK$38</definedName>
    <definedName name="MA1e">'[1]Perėjimų matricos'!$AH$15:$AK$18</definedName>
    <definedName name="MA3e">'[1]Perėjimų matricos'!$AH$25:$AK$28</definedName>
    <definedName name="Matrica1">'[2]RG perėjimų matrica'!$D$22:$H$26</definedName>
    <definedName name="Matrica2">'[2]RG perėjimų matrica'!$D$11:$H$15</definedName>
    <definedName name="Matrica3">'[2]RG perėjimų matrica'!$D$48:$H$52</definedName>
    <definedName name="Matrica4">'[2]RG perėjimų matrica'!$D$37:$H$41</definedName>
    <definedName name="MEKG">'[1]Perėjimų matricos'!$Y$77:$AB$80</definedName>
    <definedName name="MEKG2">'[1]Perėjimų matricos'!$AH$77:$AK$80</definedName>
    <definedName name="MI10e">'[1]Perėjimų matricos'!$AH$65:$AK$68</definedName>
    <definedName name="MI1e">'[1]Perėjimų matricos'!$AH$45:$AK$48</definedName>
    <definedName name="MI3e">'[1]Perėjimų matricos'!$AH$55:$AK$58</definedName>
    <definedName name="Nedengs1">'[2]RG perėjimų matrica'!$M$49:$P$49</definedName>
    <definedName name="Nedengs2">'[2]RG perėjimų matrica'!$M$38:$P$38</definedName>
    <definedName name="specai">'[3]Perėjimų matricos'!$AH$77:$AK$80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C57" i="9" l="1"/>
  <c r="C58" i="9" l="1"/>
  <c r="C61" i="9"/>
  <c r="C136" i="9" l="1"/>
  <c r="D136" i="9"/>
  <c r="E136" i="9"/>
  <c r="F136" i="9"/>
  <c r="G136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D137" i="9"/>
  <c r="E137" i="9"/>
  <c r="F137" i="9"/>
  <c r="G137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D138" i="9"/>
  <c r="E138" i="9"/>
  <c r="F138" i="9"/>
  <c r="G138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D139" i="9"/>
  <c r="E139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C137" i="9"/>
  <c r="C138" i="9"/>
  <c r="C139" i="9"/>
  <c r="N144" i="9"/>
  <c r="O144" i="9" s="1"/>
  <c r="P144" i="9" s="1"/>
  <c r="Q144" i="9" s="1"/>
  <c r="R144" i="9" s="1"/>
  <c r="S144" i="9" s="1"/>
  <c r="T144" i="9" s="1"/>
  <c r="U144" i="9" s="1"/>
  <c r="V144" i="9" s="1"/>
  <c r="W144" i="9" s="1"/>
  <c r="I144" i="9"/>
  <c r="J144" i="9" s="1"/>
  <c r="K144" i="9" s="1"/>
  <c r="L144" i="9" s="1"/>
  <c r="N156" i="9"/>
  <c r="O156" i="9" s="1"/>
  <c r="P156" i="9" s="1"/>
  <c r="Q156" i="9" s="1"/>
  <c r="R156" i="9" s="1"/>
  <c r="S156" i="9" s="1"/>
  <c r="T156" i="9" s="1"/>
  <c r="U156" i="9" s="1"/>
  <c r="V156" i="9" s="1"/>
  <c r="W156" i="9" s="1"/>
  <c r="I156" i="9"/>
  <c r="J156" i="9" s="1"/>
  <c r="K156" i="9" s="1"/>
  <c r="L156" i="9" s="1"/>
  <c r="N135" i="9"/>
  <c r="O135" i="9" s="1"/>
  <c r="P135" i="9" s="1"/>
  <c r="Q135" i="9" s="1"/>
  <c r="R135" i="9" s="1"/>
  <c r="S135" i="9" s="1"/>
  <c r="T135" i="9" s="1"/>
  <c r="U135" i="9" s="1"/>
  <c r="V135" i="9" s="1"/>
  <c r="W135" i="9" s="1"/>
  <c r="I135" i="9"/>
  <c r="J135" i="9" s="1"/>
  <c r="K135" i="9" s="1"/>
  <c r="L135" i="9" s="1"/>
  <c r="D122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C122" i="9"/>
  <c r="N126" i="9"/>
  <c r="O126" i="9" s="1"/>
  <c r="P126" i="9" s="1"/>
  <c r="Q126" i="9" s="1"/>
  <c r="R126" i="9" s="1"/>
  <c r="S126" i="9" s="1"/>
  <c r="T126" i="9" s="1"/>
  <c r="U126" i="9" s="1"/>
  <c r="V126" i="9" s="1"/>
  <c r="W126" i="9" s="1"/>
  <c r="I126" i="9"/>
  <c r="J126" i="9" s="1"/>
  <c r="K126" i="9" s="1"/>
  <c r="L126" i="9" s="1"/>
  <c r="N117" i="9"/>
  <c r="O117" i="9" s="1"/>
  <c r="P117" i="9" s="1"/>
  <c r="Q117" i="9" s="1"/>
  <c r="R117" i="9" s="1"/>
  <c r="S117" i="9" s="1"/>
  <c r="T117" i="9" s="1"/>
  <c r="U117" i="9" s="1"/>
  <c r="V117" i="9" s="1"/>
  <c r="W117" i="9" s="1"/>
  <c r="I117" i="9"/>
  <c r="J117" i="9" s="1"/>
  <c r="K117" i="9" s="1"/>
  <c r="L117" i="9" s="1"/>
  <c r="N101" i="9"/>
  <c r="O101" i="9" s="1"/>
  <c r="P101" i="9" s="1"/>
  <c r="Q101" i="9" s="1"/>
  <c r="R101" i="9" s="1"/>
  <c r="S101" i="9" s="1"/>
  <c r="T101" i="9" s="1"/>
  <c r="U101" i="9" s="1"/>
  <c r="V101" i="9" s="1"/>
  <c r="W101" i="9" s="1"/>
  <c r="I101" i="9"/>
  <c r="J101" i="9" s="1"/>
  <c r="K101" i="9" s="1"/>
  <c r="L101" i="9" s="1"/>
  <c r="N85" i="9"/>
  <c r="O85" i="9" s="1"/>
  <c r="P85" i="9" s="1"/>
  <c r="Q85" i="9" s="1"/>
  <c r="R85" i="9" s="1"/>
  <c r="S85" i="9" s="1"/>
  <c r="T85" i="9" s="1"/>
  <c r="U85" i="9" s="1"/>
  <c r="V85" i="9" s="1"/>
  <c r="W85" i="9" s="1"/>
  <c r="I85" i="9"/>
  <c r="J85" i="9" s="1"/>
  <c r="K85" i="9" s="1"/>
  <c r="L85" i="9" s="1"/>
  <c r="N70" i="9"/>
  <c r="O70" i="9" s="1"/>
  <c r="P70" i="9" s="1"/>
  <c r="Q70" i="9" s="1"/>
  <c r="R70" i="9" s="1"/>
  <c r="S70" i="9" s="1"/>
  <c r="T70" i="9" s="1"/>
  <c r="U70" i="9" s="1"/>
  <c r="V70" i="9" s="1"/>
  <c r="W70" i="9" s="1"/>
  <c r="I70" i="9"/>
  <c r="J70" i="9" s="1"/>
  <c r="K70" i="9" s="1"/>
  <c r="L70" i="9" s="1"/>
  <c r="N47" i="9"/>
  <c r="O47" i="9" s="1"/>
  <c r="P47" i="9" s="1"/>
  <c r="Q47" i="9" s="1"/>
  <c r="R47" i="9" s="1"/>
  <c r="S47" i="9" s="1"/>
  <c r="T47" i="9" s="1"/>
  <c r="U47" i="9" s="1"/>
  <c r="V47" i="9" s="1"/>
  <c r="W47" i="9" s="1"/>
  <c r="I47" i="9"/>
  <c r="J47" i="9" s="1"/>
  <c r="K47" i="9" s="1"/>
  <c r="L47" i="9" s="1"/>
  <c r="N30" i="9"/>
  <c r="O30" i="9" s="1"/>
  <c r="P30" i="9" s="1"/>
  <c r="Q30" i="9" s="1"/>
  <c r="R30" i="9" s="1"/>
  <c r="S30" i="9" s="1"/>
  <c r="T30" i="9" s="1"/>
  <c r="U30" i="9" s="1"/>
  <c r="V30" i="9" s="1"/>
  <c r="W30" i="9" s="1"/>
  <c r="I30" i="9"/>
  <c r="J30" i="9" s="1"/>
  <c r="K30" i="9" s="1"/>
  <c r="L30" i="9" s="1"/>
  <c r="E23" i="9"/>
  <c r="I41" i="9" s="1"/>
  <c r="D23" i="9"/>
  <c r="H41" i="9" s="1"/>
  <c r="C23" i="9"/>
  <c r="E22" i="9"/>
  <c r="I40" i="9" s="1"/>
  <c r="D22" i="9"/>
  <c r="H40" i="9" s="1"/>
  <c r="C22" i="9"/>
  <c r="G40" i="9" s="1"/>
  <c r="K21" i="9"/>
  <c r="E21" i="9"/>
  <c r="I39" i="9" s="1"/>
  <c r="D21" i="9"/>
  <c r="H39" i="9" s="1"/>
  <c r="C21" i="9"/>
  <c r="G39" i="9" s="1"/>
  <c r="E20" i="9"/>
  <c r="I38" i="9" s="1"/>
  <c r="D20" i="9"/>
  <c r="H38" i="9" s="1"/>
  <c r="C20" i="9"/>
  <c r="I11" i="8"/>
  <c r="I10" i="8"/>
  <c r="I9" i="8"/>
  <c r="I8" i="8"/>
  <c r="G11" i="8"/>
  <c r="G10" i="8"/>
  <c r="G9" i="8"/>
  <c r="G8" i="8"/>
  <c r="E9" i="8"/>
  <c r="E10" i="8"/>
  <c r="E11" i="8"/>
  <c r="E8" i="8"/>
  <c r="R96" i="8"/>
  <c r="S96" i="8" s="1"/>
  <c r="T96" i="8" s="1"/>
  <c r="U96" i="8" s="1"/>
  <c r="V96" i="8" s="1"/>
  <c r="W96" i="8" s="1"/>
  <c r="X96" i="8" s="1"/>
  <c r="Y96" i="8" s="1"/>
  <c r="Z96" i="8" s="1"/>
  <c r="AA96" i="8" s="1"/>
  <c r="M96" i="8"/>
  <c r="N96" i="8" s="1"/>
  <c r="O96" i="8" s="1"/>
  <c r="P96" i="8" s="1"/>
  <c r="R80" i="8"/>
  <c r="S80" i="8" s="1"/>
  <c r="T80" i="8" s="1"/>
  <c r="U80" i="8" s="1"/>
  <c r="V80" i="8" s="1"/>
  <c r="W80" i="8" s="1"/>
  <c r="X80" i="8" s="1"/>
  <c r="Y80" i="8" s="1"/>
  <c r="Z80" i="8" s="1"/>
  <c r="AA80" i="8" s="1"/>
  <c r="M80" i="8"/>
  <c r="N80" i="8" s="1"/>
  <c r="O80" i="8" s="1"/>
  <c r="P80" i="8" s="1"/>
  <c r="R65" i="8"/>
  <c r="S65" i="8" s="1"/>
  <c r="T65" i="8" s="1"/>
  <c r="U65" i="8" s="1"/>
  <c r="V65" i="8" s="1"/>
  <c r="W65" i="8" s="1"/>
  <c r="X65" i="8" s="1"/>
  <c r="Y65" i="8" s="1"/>
  <c r="Z65" i="8" s="1"/>
  <c r="AA65" i="8" s="1"/>
  <c r="M65" i="8"/>
  <c r="N65" i="8" s="1"/>
  <c r="O65" i="8" s="1"/>
  <c r="P65" i="8" s="1"/>
  <c r="R49" i="8"/>
  <c r="S49" i="8" s="1"/>
  <c r="T49" i="8" s="1"/>
  <c r="U49" i="8" s="1"/>
  <c r="V49" i="8" s="1"/>
  <c r="W49" i="8" s="1"/>
  <c r="X49" i="8" s="1"/>
  <c r="Y49" i="8" s="1"/>
  <c r="Z49" i="8" s="1"/>
  <c r="AA49" i="8" s="1"/>
  <c r="M49" i="8"/>
  <c r="N49" i="8" s="1"/>
  <c r="O49" i="8" s="1"/>
  <c r="P49" i="8" s="1"/>
  <c r="R31" i="8"/>
  <c r="S31" i="8" s="1"/>
  <c r="T31" i="8" s="1"/>
  <c r="U31" i="8" s="1"/>
  <c r="V31" i="8" s="1"/>
  <c r="W31" i="8" s="1"/>
  <c r="X31" i="8" s="1"/>
  <c r="Y31" i="8" s="1"/>
  <c r="Z31" i="8" s="1"/>
  <c r="AA31" i="8" s="1"/>
  <c r="M31" i="8"/>
  <c r="N31" i="8" s="1"/>
  <c r="O31" i="8" s="1"/>
  <c r="P31" i="8" s="1"/>
  <c r="I24" i="8"/>
  <c r="I43" i="8" s="1"/>
  <c r="F24" i="8"/>
  <c r="F43" i="8" s="1"/>
  <c r="D24" i="8"/>
  <c r="D35" i="8" s="1"/>
  <c r="I23" i="8"/>
  <c r="I42" i="8" s="1"/>
  <c r="F23" i="8"/>
  <c r="F42" i="8" s="1"/>
  <c r="D23" i="8"/>
  <c r="D34" i="8" s="1"/>
  <c r="O22" i="8"/>
  <c r="I22" i="8"/>
  <c r="I41" i="8" s="1"/>
  <c r="F22" i="8"/>
  <c r="F41" i="8" s="1"/>
  <c r="D22" i="8"/>
  <c r="D33" i="8" s="1"/>
  <c r="I21" i="8"/>
  <c r="I40" i="8" s="1"/>
  <c r="F21" i="8"/>
  <c r="F40" i="8" s="1"/>
  <c r="D21" i="8"/>
  <c r="D40" i="8" s="1"/>
  <c r="G38" i="9" l="1"/>
  <c r="C31" i="9"/>
  <c r="C34" i="9"/>
  <c r="G41" i="9"/>
  <c r="J89" i="9"/>
  <c r="N92" i="9"/>
  <c r="R95" i="9"/>
  <c r="K89" i="9"/>
  <c r="O92" i="9"/>
  <c r="S95" i="9"/>
  <c r="K94" i="9"/>
  <c r="T91" i="9"/>
  <c r="D95" i="9"/>
  <c r="W89" i="9"/>
  <c r="I90" i="9"/>
  <c r="M93" i="9"/>
  <c r="F89" i="9"/>
  <c r="G89" i="9"/>
  <c r="D90" i="9"/>
  <c r="H93" i="9"/>
  <c r="I89" i="9"/>
  <c r="M92" i="9"/>
  <c r="R89" i="9"/>
  <c r="V92" i="9"/>
  <c r="C91" i="9"/>
  <c r="S89" i="9"/>
  <c r="W92" i="9"/>
  <c r="C92" i="9"/>
  <c r="D89" i="9"/>
  <c r="H92" i="9"/>
  <c r="L95" i="9"/>
  <c r="G91" i="9"/>
  <c r="Q90" i="9"/>
  <c r="U93" i="9"/>
  <c r="R90" i="9"/>
  <c r="S90" i="9"/>
  <c r="L90" i="9"/>
  <c r="P93" i="9"/>
  <c r="Q89" i="9"/>
  <c r="U92" i="9"/>
  <c r="C90" i="9"/>
  <c r="F90" i="9"/>
  <c r="J93" i="9"/>
  <c r="J90" i="9"/>
  <c r="G90" i="9"/>
  <c r="K93" i="9"/>
  <c r="N89" i="9"/>
  <c r="L89" i="9"/>
  <c r="P92" i="9"/>
  <c r="T95" i="9"/>
  <c r="K92" i="9"/>
  <c r="E91" i="9"/>
  <c r="I94" i="9"/>
  <c r="F91" i="9"/>
  <c r="O91" i="9"/>
  <c r="T90" i="9"/>
  <c r="D94" i="9"/>
  <c r="E90" i="9"/>
  <c r="I93" i="9"/>
  <c r="S94" i="9"/>
  <c r="N90" i="9"/>
  <c r="R93" i="9"/>
  <c r="F93" i="9"/>
  <c r="O90" i="9"/>
  <c r="S93" i="9"/>
  <c r="J92" i="9"/>
  <c r="T89" i="9"/>
  <c r="D93" i="9"/>
  <c r="C93" i="9"/>
  <c r="O93" i="9"/>
  <c r="M91" i="9"/>
  <c r="Q94" i="9"/>
  <c r="N91" i="9"/>
  <c r="S92" i="9"/>
  <c r="H91" i="9"/>
  <c r="L94" i="9"/>
  <c r="M90" i="9"/>
  <c r="Q93" i="9"/>
  <c r="V90" i="9"/>
  <c r="F94" i="9"/>
  <c r="F95" i="9"/>
  <c r="W90" i="9"/>
  <c r="G94" i="9"/>
  <c r="J94" i="9"/>
  <c r="H90" i="9"/>
  <c r="L93" i="9"/>
  <c r="V89" i="9"/>
  <c r="G95" i="9"/>
  <c r="U91" i="9"/>
  <c r="E95" i="9"/>
  <c r="R92" i="9"/>
  <c r="W93" i="9"/>
  <c r="P91" i="9"/>
  <c r="T94" i="9"/>
  <c r="U90" i="9"/>
  <c r="E94" i="9"/>
  <c r="J91" i="9"/>
  <c r="N94" i="9"/>
  <c r="K90" i="9"/>
  <c r="K91" i="9"/>
  <c r="O94" i="9"/>
  <c r="V95" i="9"/>
  <c r="P90" i="9"/>
  <c r="T93" i="9"/>
  <c r="V91" i="9"/>
  <c r="E89" i="9"/>
  <c r="I92" i="9"/>
  <c r="M95" i="9"/>
  <c r="N93" i="9"/>
  <c r="O95" i="9"/>
  <c r="D92" i="9"/>
  <c r="H95" i="9"/>
  <c r="I91" i="9"/>
  <c r="M94" i="9"/>
  <c r="Q95" i="9"/>
  <c r="R91" i="9"/>
  <c r="V94" i="9"/>
  <c r="G93" i="9"/>
  <c r="S91" i="9"/>
  <c r="W94" i="9"/>
  <c r="O89" i="9"/>
  <c r="D91" i="9"/>
  <c r="H94" i="9"/>
  <c r="V93" i="9"/>
  <c r="M89" i="9"/>
  <c r="Q92" i="9"/>
  <c r="U95" i="9"/>
  <c r="R94" i="9"/>
  <c r="H89" i="9"/>
  <c r="L92" i="9"/>
  <c r="P95" i="9"/>
  <c r="Q91" i="9"/>
  <c r="U94" i="9"/>
  <c r="F92" i="9"/>
  <c r="J95" i="9"/>
  <c r="W95" i="9"/>
  <c r="G92" i="9"/>
  <c r="K95" i="9"/>
  <c r="W91" i="9"/>
  <c r="L91" i="9"/>
  <c r="P94" i="9"/>
  <c r="N95" i="9"/>
  <c r="U89" i="9"/>
  <c r="E93" i="9"/>
  <c r="C94" i="9"/>
  <c r="C95" i="9"/>
  <c r="P89" i="9"/>
  <c r="T92" i="9"/>
  <c r="C89" i="9"/>
  <c r="E92" i="9"/>
  <c r="I95" i="9"/>
  <c r="C121" i="9"/>
  <c r="C148" i="9" s="1"/>
  <c r="C160" i="9" s="1"/>
  <c r="C32" i="9"/>
  <c r="C33" i="9"/>
  <c r="C120" i="9" s="1"/>
  <c r="C147" i="9" s="1"/>
  <c r="C159" i="9" s="1"/>
  <c r="D43" i="8"/>
  <c r="D32" i="8"/>
  <c r="F32" i="8" s="1"/>
  <c r="I32" i="8" s="1"/>
  <c r="J32" i="8" s="1"/>
  <c r="K32" i="8" s="1"/>
  <c r="L32" i="8" s="1"/>
  <c r="M32" i="8" s="1"/>
  <c r="N32" i="8" s="1"/>
  <c r="O32" i="8" s="1"/>
  <c r="P32" i="8" s="1"/>
  <c r="Q32" i="8" s="1"/>
  <c r="R32" i="8" s="1"/>
  <c r="S32" i="8" s="1"/>
  <c r="T32" i="8" s="1"/>
  <c r="U32" i="8" s="1"/>
  <c r="V32" i="8" s="1"/>
  <c r="W32" i="8" s="1"/>
  <c r="X32" i="8" s="1"/>
  <c r="Y32" i="8" s="1"/>
  <c r="Z32" i="8" s="1"/>
  <c r="AA32" i="8" s="1"/>
  <c r="D71" i="8"/>
  <c r="D74" i="8"/>
  <c r="D69" i="8"/>
  <c r="D72" i="8"/>
  <c r="D75" i="8"/>
  <c r="D70" i="8"/>
  <c r="D73" i="8"/>
  <c r="D66" i="8"/>
  <c r="D68" i="8"/>
  <c r="D67" i="8"/>
  <c r="D41" i="8"/>
  <c r="D42" i="8"/>
  <c r="C16" i="7"/>
  <c r="C19" i="7"/>
  <c r="C23" i="7"/>
  <c r="C21" i="7"/>
  <c r="C20" i="7"/>
  <c r="C13" i="7"/>
  <c r="C9" i="7"/>
  <c r="C3" i="7"/>
  <c r="C15" i="2"/>
  <c r="C14" i="2"/>
  <c r="C3" i="2"/>
  <c r="C13" i="2"/>
  <c r="C12" i="2"/>
  <c r="C8" i="2"/>
  <c r="C118" i="9" l="1"/>
  <c r="C145" i="9" s="1"/>
  <c r="C157" i="9" s="1"/>
  <c r="D31" i="9"/>
  <c r="E31" i="9" s="1"/>
  <c r="C72" i="9"/>
  <c r="C87" i="9" s="1"/>
  <c r="C73" i="9"/>
  <c r="C88" i="9" s="1"/>
  <c r="C71" i="9"/>
  <c r="C86" i="9" s="1"/>
  <c r="C102" i="9" s="1"/>
  <c r="C111" i="9"/>
  <c r="C119" i="9"/>
  <c r="C146" i="9" s="1"/>
  <c r="C158" i="9" s="1"/>
  <c r="C106" i="9"/>
  <c r="C109" i="9"/>
  <c r="F33" i="8"/>
  <c r="D83" i="8"/>
  <c r="D99" i="8"/>
  <c r="D88" i="8"/>
  <c r="D104" i="8" s="1"/>
  <c r="D85" i="8"/>
  <c r="D101" i="8" s="1"/>
  <c r="D86" i="8"/>
  <c r="D102" i="8" s="1"/>
  <c r="D90" i="8"/>
  <c r="D106" i="8" s="1"/>
  <c r="D87" i="8"/>
  <c r="D103" i="8" s="1"/>
  <c r="D82" i="8"/>
  <c r="D98" i="8" s="1"/>
  <c r="D84" i="8"/>
  <c r="D100" i="8" s="1"/>
  <c r="D89" i="8"/>
  <c r="D105" i="8" s="1"/>
  <c r="D81" i="8"/>
  <c r="M60" i="8" s="1"/>
  <c r="C12" i="7"/>
  <c r="C82" i="9" l="1"/>
  <c r="D118" i="9"/>
  <c r="D145" i="9" s="1"/>
  <c r="D157" i="9" s="1"/>
  <c r="C105" i="9"/>
  <c r="C110" i="9"/>
  <c r="C104" i="9"/>
  <c r="C108" i="9"/>
  <c r="C107" i="9"/>
  <c r="I33" i="8"/>
  <c r="J33" i="8" s="1"/>
  <c r="K33" i="8" s="1"/>
  <c r="L33" i="8" s="1"/>
  <c r="M33" i="8" s="1"/>
  <c r="N33" i="8" s="1"/>
  <c r="O33" i="8" s="1"/>
  <c r="P33" i="8" s="1"/>
  <c r="Q33" i="8" s="1"/>
  <c r="R33" i="8" s="1"/>
  <c r="S33" i="8" s="1"/>
  <c r="T33" i="8" s="1"/>
  <c r="U33" i="8" s="1"/>
  <c r="V33" i="8" s="1"/>
  <c r="W33" i="8" s="1"/>
  <c r="X33" i="8" s="1"/>
  <c r="Y33" i="8" s="1"/>
  <c r="Z33" i="8" s="1"/>
  <c r="AA33" i="8" s="1"/>
  <c r="D97" i="8"/>
  <c r="M61" i="8" s="1"/>
  <c r="C26" i="7"/>
  <c r="C27" i="7" s="1"/>
  <c r="C103" i="9" l="1"/>
  <c r="F31" i="9"/>
  <c r="E118" i="9"/>
  <c r="E145" i="9" s="1"/>
  <c r="E157" i="9" s="1"/>
  <c r="F34" i="8"/>
  <c r="G31" i="9" l="1"/>
  <c r="F118" i="9"/>
  <c r="F145" i="9" s="1"/>
  <c r="F157" i="9" s="1"/>
  <c r="I34" i="8"/>
  <c r="J34" i="8" s="1"/>
  <c r="K34" i="8" s="1"/>
  <c r="L34" i="8" s="1"/>
  <c r="M34" i="8" s="1"/>
  <c r="N34" i="8" s="1"/>
  <c r="O34" i="8" s="1"/>
  <c r="P34" i="8" s="1"/>
  <c r="Q34" i="8" s="1"/>
  <c r="R34" i="8" s="1"/>
  <c r="S34" i="8" s="1"/>
  <c r="T34" i="8" s="1"/>
  <c r="U34" i="8" s="1"/>
  <c r="V34" i="8" s="1"/>
  <c r="W34" i="8" s="1"/>
  <c r="X34" i="8" s="1"/>
  <c r="Y34" i="8" s="1"/>
  <c r="Z34" i="8" s="1"/>
  <c r="AA34" i="8" s="1"/>
  <c r="H31" i="9" l="1"/>
  <c r="G118" i="9"/>
  <c r="G145" i="9" s="1"/>
  <c r="G157" i="9" s="1"/>
  <c r="F35" i="8"/>
  <c r="I31" i="9" l="1"/>
  <c r="H118" i="9"/>
  <c r="H145" i="9" s="1"/>
  <c r="H157" i="9" s="1"/>
  <c r="F70" i="8"/>
  <c r="F85" i="8" s="1"/>
  <c r="F101" i="8" s="1"/>
  <c r="F72" i="8"/>
  <c r="F73" i="8"/>
  <c r="F68" i="8"/>
  <c r="F83" i="8" s="1"/>
  <c r="F99" i="8" s="1"/>
  <c r="F75" i="8"/>
  <c r="F74" i="8"/>
  <c r="F66" i="8"/>
  <c r="F81" i="8" s="1"/>
  <c r="F97" i="8" s="1"/>
  <c r="F71" i="8"/>
  <c r="F69" i="8"/>
  <c r="I35" i="8"/>
  <c r="F67" i="8"/>
  <c r="F82" i="8" s="1"/>
  <c r="F98" i="8" s="1"/>
  <c r="J31" i="9" l="1"/>
  <c r="I118" i="9"/>
  <c r="I145" i="9" s="1"/>
  <c r="I157" i="9" s="1"/>
  <c r="F89" i="8"/>
  <c r="F105" i="8" s="1"/>
  <c r="F86" i="8"/>
  <c r="F102" i="8" s="1"/>
  <c r="F90" i="8"/>
  <c r="F106" i="8" s="1"/>
  <c r="F88" i="8"/>
  <c r="F104" i="8" s="1"/>
  <c r="I72" i="8"/>
  <c r="I87" i="8" s="1"/>
  <c r="I103" i="8" s="1"/>
  <c r="J35" i="8"/>
  <c r="I66" i="8"/>
  <c r="I75" i="8"/>
  <c r="I90" i="8" s="1"/>
  <c r="I106" i="8" s="1"/>
  <c r="I74" i="8"/>
  <c r="I89" i="8" s="1"/>
  <c r="I105" i="8" s="1"/>
  <c r="I68" i="8"/>
  <c r="I67" i="8"/>
  <c r="I82" i="8" s="1"/>
  <c r="I98" i="8" s="1"/>
  <c r="I73" i="8"/>
  <c r="I70" i="8"/>
  <c r="I85" i="8" s="1"/>
  <c r="I101" i="8" s="1"/>
  <c r="I71" i="8"/>
  <c r="I69" i="8"/>
  <c r="I84" i="8" s="1"/>
  <c r="I100" i="8" s="1"/>
  <c r="F87" i="8"/>
  <c r="F103" i="8" s="1"/>
  <c r="F84" i="8"/>
  <c r="F100" i="8" s="1"/>
  <c r="C11" i="2"/>
  <c r="C18" i="2" s="1"/>
  <c r="C19" i="2" s="1"/>
  <c r="K31" i="9" l="1"/>
  <c r="J118" i="9"/>
  <c r="J145" i="9" s="1"/>
  <c r="J157" i="9" s="1"/>
  <c r="I83" i="8"/>
  <c r="I99" i="8" s="1"/>
  <c r="I88" i="8"/>
  <c r="I104" i="8" s="1"/>
  <c r="I81" i="8"/>
  <c r="I97" i="8" s="1"/>
  <c r="I86" i="8"/>
  <c r="I102" i="8" s="1"/>
  <c r="J75" i="8"/>
  <c r="J69" i="8"/>
  <c r="J67" i="8"/>
  <c r="J82" i="8" s="1"/>
  <c r="J98" i="8" s="1"/>
  <c r="J68" i="8"/>
  <c r="J83" i="8" s="1"/>
  <c r="J99" i="8" s="1"/>
  <c r="J72" i="8"/>
  <c r="J70" i="8"/>
  <c r="J71" i="8"/>
  <c r="J86" i="8" s="1"/>
  <c r="J102" i="8" s="1"/>
  <c r="J73" i="8"/>
  <c r="J88" i="8" s="1"/>
  <c r="J104" i="8" s="1"/>
  <c r="K35" i="8"/>
  <c r="J74" i="8"/>
  <c r="J89" i="8" s="1"/>
  <c r="J105" i="8" s="1"/>
  <c r="J66" i="8"/>
  <c r="J81" i="8" s="1"/>
  <c r="J97" i="8" s="1"/>
  <c r="K118" i="9" l="1"/>
  <c r="K145" i="9" s="1"/>
  <c r="K157" i="9" s="1"/>
  <c r="L31" i="9"/>
  <c r="L118" i="9" s="1"/>
  <c r="L145" i="9" s="1"/>
  <c r="L157" i="9" s="1"/>
  <c r="J85" i="8"/>
  <c r="J101" i="8" s="1"/>
  <c r="J87" i="8"/>
  <c r="J103" i="8" s="1"/>
  <c r="J84" i="8"/>
  <c r="J100" i="8" s="1"/>
  <c r="K73" i="8"/>
  <c r="K88" i="8" s="1"/>
  <c r="K104" i="8" s="1"/>
  <c r="K68" i="8"/>
  <c r="K83" i="8" s="1"/>
  <c r="K99" i="8" s="1"/>
  <c r="K75" i="8"/>
  <c r="K90" i="8" s="1"/>
  <c r="K106" i="8" s="1"/>
  <c r="L35" i="8"/>
  <c r="K71" i="8"/>
  <c r="K86" i="8" s="1"/>
  <c r="K102" i="8" s="1"/>
  <c r="K69" i="8"/>
  <c r="K66" i="8"/>
  <c r="K81" i="8" s="1"/>
  <c r="K97" i="8" s="1"/>
  <c r="K74" i="8"/>
  <c r="K67" i="8"/>
  <c r="K72" i="8"/>
  <c r="K87" i="8" s="1"/>
  <c r="K103" i="8" s="1"/>
  <c r="K70" i="8"/>
  <c r="K85" i="8" s="1"/>
  <c r="K101" i="8" s="1"/>
  <c r="J90" i="8"/>
  <c r="J106" i="8" s="1"/>
  <c r="M31" i="9" l="1"/>
  <c r="K89" i="8"/>
  <c r="K105" i="8" s="1"/>
  <c r="K84" i="8"/>
  <c r="K100" i="8" s="1"/>
  <c r="K82" i="8"/>
  <c r="K98" i="8" s="1"/>
  <c r="L69" i="8"/>
  <c r="L84" i="8" s="1"/>
  <c r="L100" i="8" s="1"/>
  <c r="L66" i="8"/>
  <c r="L81" i="8" s="1"/>
  <c r="L97" i="8" s="1"/>
  <c r="L74" i="8"/>
  <c r="L89" i="8" s="1"/>
  <c r="L105" i="8" s="1"/>
  <c r="L72" i="8"/>
  <c r="L73" i="8"/>
  <c r="L71" i="8"/>
  <c r="M35" i="8"/>
  <c r="L70" i="8"/>
  <c r="L85" i="8" s="1"/>
  <c r="L101" i="8" s="1"/>
  <c r="L68" i="8"/>
  <c r="L75" i="8"/>
  <c r="L90" i="8" s="1"/>
  <c r="L106" i="8" s="1"/>
  <c r="L67" i="8"/>
  <c r="N31" i="9" l="1"/>
  <c r="M118" i="9"/>
  <c r="M145" i="9" s="1"/>
  <c r="M157" i="9" s="1"/>
  <c r="D32" i="9"/>
  <c r="L83" i="8"/>
  <c r="L99" i="8" s="1"/>
  <c r="L86" i="8"/>
  <c r="L102" i="8" s="1"/>
  <c r="M67" i="8"/>
  <c r="M73" i="8"/>
  <c r="M88" i="8" s="1"/>
  <c r="M104" i="8" s="1"/>
  <c r="M70" i="8"/>
  <c r="M69" i="8"/>
  <c r="M71" i="8"/>
  <c r="M68" i="8"/>
  <c r="M83" i="8" s="1"/>
  <c r="M99" i="8" s="1"/>
  <c r="N35" i="8"/>
  <c r="M74" i="8"/>
  <c r="M72" i="8"/>
  <c r="M87" i="8" s="1"/>
  <c r="M103" i="8" s="1"/>
  <c r="M75" i="8"/>
  <c r="M90" i="8" s="1"/>
  <c r="M106" i="8" s="1"/>
  <c r="M66" i="8"/>
  <c r="M81" i="8" s="1"/>
  <c r="M97" i="8" s="1"/>
  <c r="L88" i="8"/>
  <c r="L104" i="8" s="1"/>
  <c r="L87" i="8"/>
  <c r="L103" i="8" s="1"/>
  <c r="L82" i="8"/>
  <c r="L98" i="8" s="1"/>
  <c r="D119" i="9" l="1"/>
  <c r="D146" i="9" s="1"/>
  <c r="D158" i="9" s="1"/>
  <c r="E32" i="9"/>
  <c r="O31" i="9"/>
  <c r="P31" i="9" s="1"/>
  <c r="N118" i="9"/>
  <c r="N145" i="9" s="1"/>
  <c r="N157" i="9" s="1"/>
  <c r="M84" i="8"/>
  <c r="M100" i="8" s="1"/>
  <c r="M89" i="8"/>
  <c r="M105" i="8" s="1"/>
  <c r="M85" i="8"/>
  <c r="M101" i="8" s="1"/>
  <c r="N71" i="8"/>
  <c r="N86" i="8" s="1"/>
  <c r="N102" i="8" s="1"/>
  <c r="N66" i="8"/>
  <c r="N74" i="8"/>
  <c r="N68" i="8"/>
  <c r="N69" i="8"/>
  <c r="N84" i="8" s="1"/>
  <c r="N100" i="8" s="1"/>
  <c r="N73" i="8"/>
  <c r="O35" i="8"/>
  <c r="N72" i="8"/>
  <c r="N87" i="8" s="1"/>
  <c r="N103" i="8" s="1"/>
  <c r="N75" i="8"/>
  <c r="N90" i="8" s="1"/>
  <c r="N106" i="8" s="1"/>
  <c r="N67" i="8"/>
  <c r="N82" i="8" s="1"/>
  <c r="N98" i="8" s="1"/>
  <c r="N70" i="8"/>
  <c r="M82" i="8"/>
  <c r="M98" i="8" s="1"/>
  <c r="M86" i="8"/>
  <c r="M102" i="8" s="1"/>
  <c r="O118" i="9" l="1"/>
  <c r="O145" i="9" s="1"/>
  <c r="O157" i="9" s="1"/>
  <c r="E119" i="9"/>
  <c r="E146" i="9" s="1"/>
  <c r="E158" i="9" s="1"/>
  <c r="F32" i="9"/>
  <c r="N81" i="8"/>
  <c r="N97" i="8" s="1"/>
  <c r="N88" i="8"/>
  <c r="N104" i="8" s="1"/>
  <c r="N83" i="8"/>
  <c r="N99" i="8" s="1"/>
  <c r="O68" i="8"/>
  <c r="O71" i="8"/>
  <c r="O86" i="8" s="1"/>
  <c r="O102" i="8" s="1"/>
  <c r="O74" i="8"/>
  <c r="O89" i="8" s="1"/>
  <c r="O105" i="8" s="1"/>
  <c r="O70" i="8"/>
  <c r="O85" i="8" s="1"/>
  <c r="O101" i="8" s="1"/>
  <c r="O67" i="8"/>
  <c r="O82" i="8" s="1"/>
  <c r="O98" i="8" s="1"/>
  <c r="O66" i="8"/>
  <c r="O73" i="8"/>
  <c r="O88" i="8" s="1"/>
  <c r="O104" i="8" s="1"/>
  <c r="O69" i="8"/>
  <c r="O84" i="8" s="1"/>
  <c r="O100" i="8" s="1"/>
  <c r="P35" i="8"/>
  <c r="O75" i="8"/>
  <c r="O72" i="8"/>
  <c r="N85" i="8"/>
  <c r="N101" i="8" s="1"/>
  <c r="N89" i="8"/>
  <c r="N105" i="8" s="1"/>
  <c r="F119" i="9" l="1"/>
  <c r="F146" i="9" s="1"/>
  <c r="F158" i="9" s="1"/>
  <c r="G32" i="9"/>
  <c r="Q31" i="9"/>
  <c r="R31" i="9" s="1"/>
  <c r="P118" i="9"/>
  <c r="P145" i="9" s="1"/>
  <c r="P157" i="9" s="1"/>
  <c r="O90" i="8"/>
  <c r="O106" i="8" s="1"/>
  <c r="P73" i="8"/>
  <c r="P88" i="8" s="1"/>
  <c r="P104" i="8" s="1"/>
  <c r="P68" i="8"/>
  <c r="P66" i="8"/>
  <c r="P81" i="8" s="1"/>
  <c r="P97" i="8" s="1"/>
  <c r="P70" i="8"/>
  <c r="P74" i="8"/>
  <c r="P89" i="8" s="1"/>
  <c r="P105" i="8" s="1"/>
  <c r="P67" i="8"/>
  <c r="P82" i="8" s="1"/>
  <c r="P98" i="8" s="1"/>
  <c r="P69" i="8"/>
  <c r="P84" i="8" s="1"/>
  <c r="P100" i="8" s="1"/>
  <c r="Q35" i="8"/>
  <c r="P71" i="8"/>
  <c r="P72" i="8"/>
  <c r="P75" i="8"/>
  <c r="O83" i="8"/>
  <c r="O99" i="8" s="1"/>
  <c r="O81" i="8"/>
  <c r="O97" i="8" s="1"/>
  <c r="O87" i="8"/>
  <c r="O103" i="8" s="1"/>
  <c r="G119" i="9" l="1"/>
  <c r="G146" i="9" s="1"/>
  <c r="G158" i="9" s="1"/>
  <c r="H32" i="9"/>
  <c r="Q118" i="9"/>
  <c r="Q145" i="9" s="1"/>
  <c r="Q157" i="9" s="1"/>
  <c r="P85" i="8"/>
  <c r="P101" i="8" s="1"/>
  <c r="P90" i="8"/>
  <c r="P106" i="8" s="1"/>
  <c r="P87" i="8"/>
  <c r="P103" i="8" s="1"/>
  <c r="P83" i="8"/>
  <c r="P99" i="8" s="1"/>
  <c r="P86" i="8"/>
  <c r="P102" i="8" s="1"/>
  <c r="Q70" i="8"/>
  <c r="Q73" i="8"/>
  <c r="Q88" i="8" s="1"/>
  <c r="Q104" i="8" s="1"/>
  <c r="Q72" i="8"/>
  <c r="R35" i="8"/>
  <c r="Q68" i="8"/>
  <c r="Q66" i="8"/>
  <c r="Q71" i="8"/>
  <c r="Q69" i="8"/>
  <c r="Q84" i="8" s="1"/>
  <c r="Q100" i="8" s="1"/>
  <c r="Q75" i="8"/>
  <c r="Q67" i="8"/>
  <c r="Q74" i="8"/>
  <c r="S31" i="9" l="1"/>
  <c r="R118" i="9"/>
  <c r="R145" i="9" s="1"/>
  <c r="R157" i="9" s="1"/>
  <c r="H119" i="9"/>
  <c r="H146" i="9" s="1"/>
  <c r="H158" i="9" s="1"/>
  <c r="I32" i="9"/>
  <c r="D106" i="9"/>
  <c r="D109" i="9"/>
  <c r="D105" i="9"/>
  <c r="D107" i="9"/>
  <c r="D111" i="9"/>
  <c r="D110" i="9"/>
  <c r="D108" i="9"/>
  <c r="Q81" i="8"/>
  <c r="Q97" i="8" s="1"/>
  <c r="R70" i="8"/>
  <c r="R72" i="8"/>
  <c r="R87" i="8" s="1"/>
  <c r="R103" i="8" s="1"/>
  <c r="R75" i="8"/>
  <c r="R73" i="8"/>
  <c r="R68" i="8"/>
  <c r="S35" i="8"/>
  <c r="R71" i="8"/>
  <c r="R86" i="8" s="1"/>
  <c r="R102" i="8" s="1"/>
  <c r="R66" i="8"/>
  <c r="R81" i="8" s="1"/>
  <c r="R97" i="8" s="1"/>
  <c r="R67" i="8"/>
  <c r="R82" i="8" s="1"/>
  <c r="R98" i="8" s="1"/>
  <c r="R74" i="8"/>
  <c r="R89" i="8" s="1"/>
  <c r="R105" i="8" s="1"/>
  <c r="R69" i="8"/>
  <c r="R84" i="8" s="1"/>
  <c r="R100" i="8" s="1"/>
  <c r="Q89" i="8"/>
  <c r="Q105" i="8" s="1"/>
  <c r="Q87" i="8"/>
  <c r="Q103" i="8" s="1"/>
  <c r="Q90" i="8"/>
  <c r="Q106" i="8" s="1"/>
  <c r="Q85" i="8"/>
  <c r="Q101" i="8" s="1"/>
  <c r="Q83" i="8"/>
  <c r="Q99" i="8" s="1"/>
  <c r="Q82" i="8"/>
  <c r="Q98" i="8" s="1"/>
  <c r="Q86" i="8"/>
  <c r="Q102" i="8" s="1"/>
  <c r="I119" i="9" l="1"/>
  <c r="I146" i="9" s="1"/>
  <c r="I158" i="9" s="1"/>
  <c r="J32" i="9"/>
  <c r="T31" i="9"/>
  <c r="S118" i="9"/>
  <c r="S145" i="9" s="1"/>
  <c r="S157" i="9" s="1"/>
  <c r="E111" i="9"/>
  <c r="E110" i="9"/>
  <c r="E109" i="9"/>
  <c r="E107" i="9"/>
  <c r="E106" i="9"/>
  <c r="E105" i="9"/>
  <c r="E108" i="9"/>
  <c r="R83" i="8"/>
  <c r="R99" i="8" s="1"/>
  <c r="R88" i="8"/>
  <c r="R104" i="8" s="1"/>
  <c r="R85" i="8"/>
  <c r="R101" i="8" s="1"/>
  <c r="S74" i="8"/>
  <c r="S89" i="8" s="1"/>
  <c r="S105" i="8" s="1"/>
  <c r="S75" i="8"/>
  <c r="S70" i="8"/>
  <c r="S85" i="8" s="1"/>
  <c r="S101" i="8" s="1"/>
  <c r="S66" i="8"/>
  <c r="S72" i="8"/>
  <c r="S87" i="8" s="1"/>
  <c r="S103" i="8" s="1"/>
  <c r="S69" i="8"/>
  <c r="S67" i="8"/>
  <c r="S71" i="8"/>
  <c r="S73" i="8"/>
  <c r="S88" i="8" s="1"/>
  <c r="S104" i="8" s="1"/>
  <c r="T35" i="8"/>
  <c r="S68" i="8"/>
  <c r="S83" i="8" s="1"/>
  <c r="S99" i="8" s="1"/>
  <c r="R90" i="8"/>
  <c r="R106" i="8" s="1"/>
  <c r="U31" i="9" l="1"/>
  <c r="T118" i="9"/>
  <c r="T145" i="9" s="1"/>
  <c r="T157" i="9" s="1"/>
  <c r="J119" i="9"/>
  <c r="J146" i="9" s="1"/>
  <c r="J158" i="9" s="1"/>
  <c r="K32" i="9"/>
  <c r="F105" i="9"/>
  <c r="F110" i="9"/>
  <c r="F108" i="9"/>
  <c r="F106" i="9"/>
  <c r="F111" i="9"/>
  <c r="F109" i="9"/>
  <c r="F107" i="9"/>
  <c r="S86" i="8"/>
  <c r="S102" i="8" s="1"/>
  <c r="S82" i="8"/>
  <c r="S98" i="8" s="1"/>
  <c r="S84" i="8"/>
  <c r="S100" i="8" s="1"/>
  <c r="S90" i="8"/>
  <c r="S106" i="8" s="1"/>
  <c r="T69" i="8"/>
  <c r="T84" i="8" s="1"/>
  <c r="T100" i="8" s="1"/>
  <c r="T66" i="8"/>
  <c r="T72" i="8"/>
  <c r="T67" i="8"/>
  <c r="U35" i="8"/>
  <c r="T70" i="8"/>
  <c r="T73" i="8"/>
  <c r="T88" i="8" s="1"/>
  <c r="T104" i="8" s="1"/>
  <c r="T68" i="8"/>
  <c r="T75" i="8"/>
  <c r="T90" i="8" s="1"/>
  <c r="T106" i="8" s="1"/>
  <c r="T74" i="8"/>
  <c r="T71" i="8"/>
  <c r="T86" i="8" s="1"/>
  <c r="T102" i="8" s="1"/>
  <c r="S81" i="8"/>
  <c r="S97" i="8" s="1"/>
  <c r="K119" i="9" l="1"/>
  <c r="K146" i="9" s="1"/>
  <c r="K158" i="9" s="1"/>
  <c r="L32" i="9"/>
  <c r="V31" i="9"/>
  <c r="U118" i="9"/>
  <c r="U145" i="9" s="1"/>
  <c r="U157" i="9" s="1"/>
  <c r="G110" i="9"/>
  <c r="G108" i="9"/>
  <c r="G111" i="9"/>
  <c r="G106" i="9"/>
  <c r="G105" i="9"/>
  <c r="G109" i="9"/>
  <c r="G107" i="9"/>
  <c r="T83" i="8"/>
  <c r="T99" i="8" s="1"/>
  <c r="T85" i="8"/>
  <c r="T101" i="8" s="1"/>
  <c r="U71" i="8"/>
  <c r="U86" i="8" s="1"/>
  <c r="U102" i="8" s="1"/>
  <c r="V35" i="8"/>
  <c r="U74" i="8"/>
  <c r="U89" i="8" s="1"/>
  <c r="U105" i="8" s="1"/>
  <c r="U72" i="8"/>
  <c r="U87" i="8" s="1"/>
  <c r="U103" i="8" s="1"/>
  <c r="U70" i="8"/>
  <c r="U85" i="8" s="1"/>
  <c r="U101" i="8" s="1"/>
  <c r="U66" i="8"/>
  <c r="U81" i="8" s="1"/>
  <c r="U97" i="8" s="1"/>
  <c r="U68" i="8"/>
  <c r="U83" i="8" s="1"/>
  <c r="U99" i="8" s="1"/>
  <c r="U69" i="8"/>
  <c r="U67" i="8"/>
  <c r="U75" i="8"/>
  <c r="U73" i="8"/>
  <c r="U88" i="8" s="1"/>
  <c r="U104" i="8" s="1"/>
  <c r="T82" i="8"/>
  <c r="T98" i="8" s="1"/>
  <c r="T87" i="8"/>
  <c r="T103" i="8" s="1"/>
  <c r="T89" i="8"/>
  <c r="T105" i="8" s="1"/>
  <c r="T81" i="8"/>
  <c r="T97" i="8" s="1"/>
  <c r="W31" i="9" l="1"/>
  <c r="W118" i="9" s="1"/>
  <c r="W145" i="9" s="1"/>
  <c r="W157" i="9" s="1"/>
  <c r="V118" i="9"/>
  <c r="V145" i="9" s="1"/>
  <c r="V157" i="9" s="1"/>
  <c r="L119" i="9"/>
  <c r="L146" i="9" s="1"/>
  <c r="L158" i="9" s="1"/>
  <c r="M32" i="9"/>
  <c r="D33" i="9" s="1"/>
  <c r="H108" i="9"/>
  <c r="H107" i="9"/>
  <c r="H109" i="9"/>
  <c r="H111" i="9"/>
  <c r="H105" i="9"/>
  <c r="H110" i="9"/>
  <c r="H106" i="9"/>
  <c r="U90" i="8"/>
  <c r="U106" i="8" s="1"/>
  <c r="V66" i="8"/>
  <c r="W35" i="8"/>
  <c r="V74" i="8"/>
  <c r="V89" i="8" s="1"/>
  <c r="V105" i="8" s="1"/>
  <c r="V69" i="8"/>
  <c r="V84" i="8" s="1"/>
  <c r="V100" i="8" s="1"/>
  <c r="V73" i="8"/>
  <c r="V72" i="8"/>
  <c r="V87" i="8" s="1"/>
  <c r="V103" i="8" s="1"/>
  <c r="V75" i="8"/>
  <c r="V71" i="8"/>
  <c r="V67" i="8"/>
  <c r="V82" i="8" s="1"/>
  <c r="V98" i="8" s="1"/>
  <c r="V68" i="8"/>
  <c r="V83" i="8" s="1"/>
  <c r="V99" i="8" s="1"/>
  <c r="V70" i="8"/>
  <c r="V85" i="8" s="1"/>
  <c r="V101" i="8" s="1"/>
  <c r="U82" i="8"/>
  <c r="U98" i="8" s="1"/>
  <c r="U84" i="8"/>
  <c r="U100" i="8" s="1"/>
  <c r="D120" i="9" l="1"/>
  <c r="D147" i="9" s="1"/>
  <c r="D159" i="9" s="1"/>
  <c r="E33" i="9"/>
  <c r="M119" i="9"/>
  <c r="M146" i="9" s="1"/>
  <c r="M158" i="9" s="1"/>
  <c r="N32" i="9"/>
  <c r="I108" i="9"/>
  <c r="I110" i="9"/>
  <c r="I105" i="9"/>
  <c r="I109" i="9"/>
  <c r="I107" i="9"/>
  <c r="I111" i="9"/>
  <c r="I106" i="9"/>
  <c r="V88" i="8"/>
  <c r="V104" i="8" s="1"/>
  <c r="W66" i="8"/>
  <c r="W68" i="8"/>
  <c r="W83" i="8" s="1"/>
  <c r="W99" i="8" s="1"/>
  <c r="W74" i="8"/>
  <c r="W89" i="8" s="1"/>
  <c r="W105" i="8" s="1"/>
  <c r="W69" i="8"/>
  <c r="W75" i="8"/>
  <c r="W90" i="8" s="1"/>
  <c r="W106" i="8" s="1"/>
  <c r="W70" i="8"/>
  <c r="W85" i="8" s="1"/>
  <c r="W101" i="8" s="1"/>
  <c r="W72" i="8"/>
  <c r="W67" i="8"/>
  <c r="W82" i="8" s="1"/>
  <c r="W98" i="8" s="1"/>
  <c r="X35" i="8"/>
  <c r="W73" i="8"/>
  <c r="W71" i="8"/>
  <c r="W86" i="8" s="1"/>
  <c r="W102" i="8" s="1"/>
  <c r="V81" i="8"/>
  <c r="V97" i="8" s="1"/>
  <c r="V86" i="8"/>
  <c r="V102" i="8" s="1"/>
  <c r="V90" i="8"/>
  <c r="V106" i="8" s="1"/>
  <c r="N119" i="9" l="1"/>
  <c r="N146" i="9" s="1"/>
  <c r="N158" i="9" s="1"/>
  <c r="O32" i="9"/>
  <c r="F33" i="9"/>
  <c r="E120" i="9"/>
  <c r="E147" i="9" s="1"/>
  <c r="E159" i="9" s="1"/>
  <c r="J108" i="9"/>
  <c r="J106" i="9"/>
  <c r="J105" i="9"/>
  <c r="J109" i="9"/>
  <c r="J111" i="9"/>
  <c r="J107" i="9"/>
  <c r="J110" i="9"/>
  <c r="W84" i="8"/>
  <c r="W100" i="8" s="1"/>
  <c r="W88" i="8"/>
  <c r="W104" i="8"/>
  <c r="X74" i="8"/>
  <c r="X69" i="8"/>
  <c r="Y35" i="8"/>
  <c r="X66" i="8"/>
  <c r="X81" i="8" s="1"/>
  <c r="X97" i="8" s="1"/>
  <c r="X71" i="8"/>
  <c r="X86" i="8" s="1"/>
  <c r="X102" i="8" s="1"/>
  <c r="X72" i="8"/>
  <c r="X75" i="8"/>
  <c r="X90" i="8" s="1"/>
  <c r="X106" i="8" s="1"/>
  <c r="X67" i="8"/>
  <c r="X70" i="8"/>
  <c r="X73" i="8"/>
  <c r="X88" i="8" s="1"/>
  <c r="X104" i="8" s="1"/>
  <c r="X68" i="8"/>
  <c r="X83" i="8" s="1"/>
  <c r="X99" i="8" s="1"/>
  <c r="W81" i="8"/>
  <c r="W97" i="8" s="1"/>
  <c r="W87" i="8"/>
  <c r="W103" i="8" s="1"/>
  <c r="G33" i="9" l="1"/>
  <c r="F120" i="9"/>
  <c r="F147" i="9" s="1"/>
  <c r="F159" i="9" s="1"/>
  <c r="O119" i="9"/>
  <c r="O146" i="9" s="1"/>
  <c r="O158" i="9" s="1"/>
  <c r="P32" i="9"/>
  <c r="K105" i="9"/>
  <c r="K111" i="9"/>
  <c r="K109" i="9"/>
  <c r="K107" i="9"/>
  <c r="K108" i="9"/>
  <c r="K110" i="9"/>
  <c r="K106" i="9"/>
  <c r="X84" i="8"/>
  <c r="X100" i="8" s="1"/>
  <c r="X85" i="8"/>
  <c r="X101" i="8" s="1"/>
  <c r="X89" i="8"/>
  <c r="X105" i="8" s="1"/>
  <c r="X82" i="8"/>
  <c r="X98" i="8" s="1"/>
  <c r="Y73" i="8"/>
  <c r="Y88" i="8" s="1"/>
  <c r="Y104" i="8" s="1"/>
  <c r="Y71" i="8"/>
  <c r="Y70" i="8"/>
  <c r="Y68" i="8"/>
  <c r="Y83" i="8" s="1"/>
  <c r="Y99" i="8" s="1"/>
  <c r="Y69" i="8"/>
  <c r="Y74" i="8"/>
  <c r="Y72" i="8"/>
  <c r="Y87" i="8" s="1"/>
  <c r="Y103" i="8" s="1"/>
  <c r="Z35" i="8"/>
  <c r="Y75" i="8"/>
  <c r="Y90" i="8" s="1"/>
  <c r="Y106" i="8" s="1"/>
  <c r="Y66" i="8"/>
  <c r="Y81" i="8" s="1"/>
  <c r="Y97" i="8" s="1"/>
  <c r="Y67" i="8"/>
  <c r="Y82" i="8" s="1"/>
  <c r="Y98" i="8" s="1"/>
  <c r="X87" i="8"/>
  <c r="X103" i="8" s="1"/>
  <c r="P119" i="9" l="1"/>
  <c r="P146" i="9" s="1"/>
  <c r="P158" i="9" s="1"/>
  <c r="Q32" i="9"/>
  <c r="H33" i="9"/>
  <c r="G120" i="9"/>
  <c r="G147" i="9" s="1"/>
  <c r="G159" i="9" s="1"/>
  <c r="L106" i="9"/>
  <c r="L107" i="9"/>
  <c r="L111" i="9"/>
  <c r="L105" i="9"/>
  <c r="L110" i="9"/>
  <c r="L109" i="9"/>
  <c r="L108" i="9"/>
  <c r="Z74" i="8"/>
  <c r="Z66" i="8"/>
  <c r="Z81" i="8" s="1"/>
  <c r="Z97" i="8" s="1"/>
  <c r="Z69" i="8"/>
  <c r="Z72" i="8"/>
  <c r="Z75" i="8"/>
  <c r="Z71" i="8"/>
  <c r="Z86" i="8" s="1"/>
  <c r="Z102" i="8" s="1"/>
  <c r="AA35" i="8"/>
  <c r="Z68" i="8"/>
  <c r="Z83" i="8" s="1"/>
  <c r="Z99" i="8" s="1"/>
  <c r="Z67" i="8"/>
  <c r="Z73" i="8"/>
  <c r="Z70" i="8"/>
  <c r="Y89" i="8"/>
  <c r="Y105" i="8" s="1"/>
  <c r="Y84" i="8"/>
  <c r="Y100" i="8"/>
  <c r="Y85" i="8"/>
  <c r="Y101" i="8" s="1"/>
  <c r="Y86" i="8"/>
  <c r="Y102" i="8" s="1"/>
  <c r="I33" i="9" l="1"/>
  <c r="H120" i="9"/>
  <c r="H147" i="9" s="1"/>
  <c r="H159" i="9" s="1"/>
  <c r="Q119" i="9"/>
  <c r="Q146" i="9" s="1"/>
  <c r="Q158" i="9" s="1"/>
  <c r="R32" i="9"/>
  <c r="M107" i="9"/>
  <c r="M111" i="9"/>
  <c r="M106" i="9"/>
  <c r="M105" i="9"/>
  <c r="M109" i="9"/>
  <c r="M110" i="9"/>
  <c r="M108" i="9"/>
  <c r="AA71" i="8"/>
  <c r="AA74" i="8"/>
  <c r="AA72" i="8"/>
  <c r="AA66" i="8"/>
  <c r="AA81" i="8" s="1"/>
  <c r="AA97" i="8" s="1"/>
  <c r="AA75" i="8"/>
  <c r="AA69" i="8"/>
  <c r="AA70" i="8"/>
  <c r="AA85" i="8" s="1"/>
  <c r="AA101" i="8" s="1"/>
  <c r="AA67" i="8"/>
  <c r="AA82" i="8" s="1"/>
  <c r="AA98" i="8" s="1"/>
  <c r="AA73" i="8"/>
  <c r="AA88" i="8" s="1"/>
  <c r="AA104" i="8" s="1"/>
  <c r="AA68" i="8"/>
  <c r="Z90" i="8"/>
  <c r="Z106" i="8" s="1"/>
  <c r="Z87" i="8"/>
  <c r="Z103" i="8" s="1"/>
  <c r="Z85" i="8"/>
  <c r="Z101" i="8" s="1"/>
  <c r="Z84" i="8"/>
  <c r="Z100" i="8" s="1"/>
  <c r="Z88" i="8"/>
  <c r="Z104" i="8" s="1"/>
  <c r="Z82" i="8"/>
  <c r="Z98" i="8" s="1"/>
  <c r="Z89" i="8"/>
  <c r="Z105" i="8" s="1"/>
  <c r="R119" i="9" l="1"/>
  <c r="R146" i="9" s="1"/>
  <c r="R158" i="9" s="1"/>
  <c r="S32" i="9"/>
  <c r="J33" i="9"/>
  <c r="I120" i="9"/>
  <c r="I147" i="9" s="1"/>
  <c r="I159" i="9" s="1"/>
  <c r="N106" i="9"/>
  <c r="N105" i="9"/>
  <c r="N109" i="9"/>
  <c r="N108" i="9"/>
  <c r="N111" i="9"/>
  <c r="N110" i="9"/>
  <c r="N107" i="9"/>
  <c r="AA84" i="8"/>
  <c r="AA100" i="8" s="1"/>
  <c r="AA90" i="8"/>
  <c r="K60" i="8" s="1"/>
  <c r="AA106" i="8"/>
  <c r="K61" i="8" s="1"/>
  <c r="AA87" i="8"/>
  <c r="AA103" i="8" s="1"/>
  <c r="AA83" i="8"/>
  <c r="AA99" i="8" s="1"/>
  <c r="AA89" i="8"/>
  <c r="AA105" i="8" s="1"/>
  <c r="AA86" i="8"/>
  <c r="AA102" i="8" s="1"/>
  <c r="K33" i="9" l="1"/>
  <c r="J120" i="9"/>
  <c r="J147" i="9" s="1"/>
  <c r="J159" i="9" s="1"/>
  <c r="S119" i="9"/>
  <c r="S146" i="9" s="1"/>
  <c r="S158" i="9" s="1"/>
  <c r="T32" i="9"/>
  <c r="O111" i="9"/>
  <c r="O108" i="9"/>
  <c r="O105" i="9"/>
  <c r="O106" i="9"/>
  <c r="O110" i="9"/>
  <c r="O109" i="9"/>
  <c r="O107" i="9"/>
  <c r="T119" i="9" l="1"/>
  <c r="T146" i="9" s="1"/>
  <c r="T158" i="9" s="1"/>
  <c r="U32" i="9"/>
  <c r="L33" i="9"/>
  <c r="K120" i="9"/>
  <c r="K147" i="9" s="1"/>
  <c r="K159" i="9" s="1"/>
  <c r="P107" i="9"/>
  <c r="P111" i="9"/>
  <c r="P105" i="9"/>
  <c r="P109" i="9"/>
  <c r="P108" i="9"/>
  <c r="P110" i="9"/>
  <c r="P106" i="9"/>
  <c r="M33" i="9" l="1"/>
  <c r="D34" i="9" s="1"/>
  <c r="L120" i="9"/>
  <c r="L147" i="9" s="1"/>
  <c r="L159" i="9" s="1"/>
  <c r="U119" i="9"/>
  <c r="U146" i="9" s="1"/>
  <c r="U158" i="9" s="1"/>
  <c r="V32" i="9"/>
  <c r="Q105" i="9"/>
  <c r="Q111" i="9"/>
  <c r="Q108" i="9"/>
  <c r="Q106" i="9"/>
  <c r="Q107" i="9"/>
  <c r="Q109" i="9"/>
  <c r="Q110" i="9"/>
  <c r="D73" i="9" l="1"/>
  <c r="D71" i="9"/>
  <c r="D86" i="9" s="1"/>
  <c r="D72" i="9"/>
  <c r="V119" i="9"/>
  <c r="V146" i="9" s="1"/>
  <c r="V158" i="9" s="1"/>
  <c r="W32" i="9"/>
  <c r="W119" i="9" s="1"/>
  <c r="W146" i="9" s="1"/>
  <c r="W158" i="9" s="1"/>
  <c r="D121" i="9"/>
  <c r="D148" i="9" s="1"/>
  <c r="D160" i="9" s="1"/>
  <c r="E34" i="9"/>
  <c r="M120" i="9"/>
  <c r="M147" i="9" s="1"/>
  <c r="M159" i="9" s="1"/>
  <c r="N33" i="9"/>
  <c r="R105" i="9"/>
  <c r="R111" i="9"/>
  <c r="R106" i="9"/>
  <c r="R110" i="9"/>
  <c r="R108" i="9"/>
  <c r="R109" i="9"/>
  <c r="D87" i="9" l="1"/>
  <c r="D103" i="9" s="1"/>
  <c r="D88" i="9"/>
  <c r="D104" i="9" s="1"/>
  <c r="E72" i="9"/>
  <c r="E71" i="9"/>
  <c r="E86" i="9" s="1"/>
  <c r="E73" i="9"/>
  <c r="D102" i="9"/>
  <c r="E121" i="9"/>
  <c r="E148" i="9" s="1"/>
  <c r="E160" i="9" s="1"/>
  <c r="F34" i="9"/>
  <c r="N120" i="9"/>
  <c r="N147" i="9" s="1"/>
  <c r="N159" i="9" s="1"/>
  <c r="O33" i="9"/>
  <c r="R107" i="9"/>
  <c r="S105" i="9"/>
  <c r="S110" i="9"/>
  <c r="S108" i="9"/>
  <c r="S109" i="9"/>
  <c r="S106" i="9"/>
  <c r="S111" i="9"/>
  <c r="S107" i="9"/>
  <c r="E88" i="9" l="1"/>
  <c r="E104" i="9" s="1"/>
  <c r="E87" i="9"/>
  <c r="E103" i="9" s="1"/>
  <c r="F71" i="9"/>
  <c r="F86" i="9" s="1"/>
  <c r="F73" i="9"/>
  <c r="F72" i="9"/>
  <c r="D82" i="9"/>
  <c r="E102" i="9"/>
  <c r="F121" i="9"/>
  <c r="F148" i="9" s="1"/>
  <c r="F160" i="9" s="1"/>
  <c r="G34" i="9"/>
  <c r="P33" i="9"/>
  <c r="O120" i="9"/>
  <c r="O147" i="9" s="1"/>
  <c r="O159" i="9" s="1"/>
  <c r="T106" i="9"/>
  <c r="T111" i="9"/>
  <c r="T110" i="9"/>
  <c r="T105" i="9"/>
  <c r="T109" i="9"/>
  <c r="T107" i="9"/>
  <c r="T108" i="9"/>
  <c r="F87" i="9" l="1"/>
  <c r="F103" i="9" s="1"/>
  <c r="F88" i="9"/>
  <c r="F104" i="9" s="1"/>
  <c r="G72" i="9"/>
  <c r="G71" i="9"/>
  <c r="G86" i="9" s="1"/>
  <c r="G73" i="9"/>
  <c r="E82" i="9"/>
  <c r="F102" i="9"/>
  <c r="Q33" i="9"/>
  <c r="P120" i="9"/>
  <c r="P147" i="9" s="1"/>
  <c r="P159" i="9" s="1"/>
  <c r="G121" i="9"/>
  <c r="G148" i="9" s="1"/>
  <c r="G160" i="9" s="1"/>
  <c r="H34" i="9"/>
  <c r="U108" i="9"/>
  <c r="U105" i="9"/>
  <c r="U106" i="9"/>
  <c r="U111" i="9"/>
  <c r="U107" i="9"/>
  <c r="U109" i="9"/>
  <c r="U110" i="9"/>
  <c r="G88" i="9" l="1"/>
  <c r="G104" i="9" s="1"/>
  <c r="G87" i="9"/>
  <c r="G103" i="9" s="1"/>
  <c r="H71" i="9"/>
  <c r="H86" i="9" s="1"/>
  <c r="H72" i="9"/>
  <c r="H73" i="9"/>
  <c r="F82" i="9"/>
  <c r="G102" i="9"/>
  <c r="H121" i="9"/>
  <c r="H148" i="9" s="1"/>
  <c r="H160" i="9" s="1"/>
  <c r="I34" i="9"/>
  <c r="R33" i="9"/>
  <c r="Q120" i="9"/>
  <c r="Q147" i="9" s="1"/>
  <c r="Q159" i="9" s="1"/>
  <c r="V111" i="9"/>
  <c r="V105" i="9"/>
  <c r="V107" i="9"/>
  <c r="V110" i="9"/>
  <c r="V108" i="9"/>
  <c r="V106" i="9"/>
  <c r="V109" i="9"/>
  <c r="H88" i="9" l="1"/>
  <c r="H104" i="9" s="1"/>
  <c r="H87" i="9"/>
  <c r="H103" i="9" s="1"/>
  <c r="I71" i="9"/>
  <c r="I86" i="9" s="1"/>
  <c r="I72" i="9"/>
  <c r="I73" i="9"/>
  <c r="G82" i="9"/>
  <c r="H102" i="9"/>
  <c r="I121" i="9"/>
  <c r="I148" i="9" s="1"/>
  <c r="I160" i="9" s="1"/>
  <c r="J34" i="9"/>
  <c r="S33" i="9"/>
  <c r="R120" i="9"/>
  <c r="R147" i="9" s="1"/>
  <c r="R159" i="9" s="1"/>
  <c r="W110" i="9"/>
  <c r="W108" i="9"/>
  <c r="W106" i="9"/>
  <c r="W105" i="9"/>
  <c r="W111" i="9"/>
  <c r="W109" i="9"/>
  <c r="I88" i="9" l="1"/>
  <c r="I104" i="9" s="1"/>
  <c r="I87" i="9"/>
  <c r="I103" i="9" s="1"/>
  <c r="J72" i="9"/>
  <c r="J73" i="9"/>
  <c r="J71" i="9"/>
  <c r="J86" i="9" s="1"/>
  <c r="H82" i="9"/>
  <c r="I102" i="9"/>
  <c r="J121" i="9"/>
  <c r="J148" i="9" s="1"/>
  <c r="J160" i="9" s="1"/>
  <c r="K34" i="9"/>
  <c r="T33" i="9"/>
  <c r="S120" i="9"/>
  <c r="S147" i="9" s="1"/>
  <c r="S159" i="9" s="1"/>
  <c r="W107" i="9"/>
  <c r="J88" i="9" l="1"/>
  <c r="J104" i="9" s="1"/>
  <c r="J87" i="9"/>
  <c r="J103" i="9" s="1"/>
  <c r="K72" i="9"/>
  <c r="K73" i="9"/>
  <c r="K71" i="9"/>
  <c r="K86" i="9" s="1"/>
  <c r="I82" i="9"/>
  <c r="J102" i="9"/>
  <c r="K121" i="9"/>
  <c r="K148" i="9" s="1"/>
  <c r="K160" i="9" s="1"/>
  <c r="L34" i="9"/>
  <c r="U33" i="9"/>
  <c r="T120" i="9"/>
  <c r="T147" i="9" s="1"/>
  <c r="T159" i="9" s="1"/>
  <c r="K88" i="9" l="1"/>
  <c r="K104" i="9" s="1"/>
  <c r="K87" i="9"/>
  <c r="K103" i="9" s="1"/>
  <c r="L71" i="9"/>
  <c r="L86" i="9" s="1"/>
  <c r="L73" i="9"/>
  <c r="L72" i="9"/>
  <c r="J82" i="9"/>
  <c r="K102" i="9"/>
  <c r="L121" i="9"/>
  <c r="L148" i="9" s="1"/>
  <c r="L160" i="9" s="1"/>
  <c r="M34" i="9"/>
  <c r="V33" i="9"/>
  <c r="U120" i="9"/>
  <c r="U147" i="9" s="1"/>
  <c r="U159" i="9" s="1"/>
  <c r="L87" i="9" l="1"/>
  <c r="L103" i="9" s="1"/>
  <c r="L88" i="9"/>
  <c r="L104" i="9" s="1"/>
  <c r="M71" i="9"/>
  <c r="M86" i="9" s="1"/>
  <c r="M72" i="9"/>
  <c r="M73" i="9"/>
  <c r="K82" i="9"/>
  <c r="L102" i="9"/>
  <c r="W33" i="9"/>
  <c r="W120" i="9" s="1"/>
  <c r="W147" i="9" s="1"/>
  <c r="W159" i="9" s="1"/>
  <c r="V120" i="9"/>
  <c r="V147" i="9" s="1"/>
  <c r="V159" i="9" s="1"/>
  <c r="M121" i="9"/>
  <c r="M148" i="9" s="1"/>
  <c r="M160" i="9" s="1"/>
  <c r="N34" i="9"/>
  <c r="M87" i="9" l="1"/>
  <c r="M103" i="9" s="1"/>
  <c r="M88" i="9"/>
  <c r="M104" i="9" s="1"/>
  <c r="N72" i="9"/>
  <c r="N73" i="9"/>
  <c r="N71" i="9"/>
  <c r="N86" i="9" s="1"/>
  <c r="L82" i="9"/>
  <c r="N121" i="9"/>
  <c r="N148" i="9" s="1"/>
  <c r="N160" i="9" s="1"/>
  <c r="O34" i="9"/>
  <c r="M102" i="9"/>
  <c r="N87" i="9" l="1"/>
  <c r="N103" i="9" s="1"/>
  <c r="N88" i="9"/>
  <c r="N104" i="9" s="1"/>
  <c r="O71" i="9"/>
  <c r="O86" i="9" s="1"/>
  <c r="O72" i="9"/>
  <c r="O73" i="9"/>
  <c r="M82" i="9"/>
  <c r="O121" i="9"/>
  <c r="O148" i="9" s="1"/>
  <c r="O160" i="9" s="1"/>
  <c r="P34" i="9"/>
  <c r="N102" i="9"/>
  <c r="O88" i="9" l="1"/>
  <c r="O104" i="9" s="1"/>
  <c r="O87" i="9"/>
  <c r="O103" i="9" s="1"/>
  <c r="P72" i="9"/>
  <c r="P71" i="9"/>
  <c r="P86" i="9" s="1"/>
  <c r="P73" i="9"/>
  <c r="N82" i="9"/>
  <c r="O102" i="9"/>
  <c r="P121" i="9"/>
  <c r="P148" i="9" s="1"/>
  <c r="P160" i="9" s="1"/>
  <c r="Q34" i="9"/>
  <c r="P88" i="9" l="1"/>
  <c r="P104" i="9" s="1"/>
  <c r="P87" i="9"/>
  <c r="P103" i="9" s="1"/>
  <c r="Q72" i="9"/>
  <c r="Q71" i="9"/>
  <c r="Q86" i="9" s="1"/>
  <c r="Q73" i="9"/>
  <c r="O82" i="9"/>
  <c r="Q121" i="9"/>
  <c r="Q148" i="9" s="1"/>
  <c r="Q160" i="9" s="1"/>
  <c r="R34" i="9"/>
  <c r="Q88" i="9" l="1"/>
  <c r="Q104" i="9" s="1"/>
  <c r="Q87" i="9"/>
  <c r="Q103" i="9" s="1"/>
  <c r="R71" i="9"/>
  <c r="R86" i="9" s="1"/>
  <c r="R72" i="9"/>
  <c r="R87" i="9" s="1"/>
  <c r="R73" i="9"/>
  <c r="P82" i="9"/>
  <c r="P102" i="9"/>
  <c r="R121" i="9"/>
  <c r="R148" i="9" s="1"/>
  <c r="R160" i="9" s="1"/>
  <c r="S34" i="9"/>
  <c r="Q102" i="9"/>
  <c r="R88" i="9" l="1"/>
  <c r="R104" i="9" s="1"/>
  <c r="S71" i="9"/>
  <c r="S86" i="9" s="1"/>
  <c r="S72" i="9"/>
  <c r="S73" i="9"/>
  <c r="R103" i="9"/>
  <c r="Q82" i="9"/>
  <c r="R102" i="9"/>
  <c r="S121" i="9"/>
  <c r="S148" i="9" s="1"/>
  <c r="S160" i="9" s="1"/>
  <c r="T34" i="9"/>
  <c r="S88" i="9" l="1"/>
  <c r="S104" i="9" s="1"/>
  <c r="S87" i="9"/>
  <c r="S103" i="9" s="1"/>
  <c r="T73" i="9"/>
  <c r="T71" i="9"/>
  <c r="T86" i="9" s="1"/>
  <c r="T72" i="9"/>
  <c r="R82" i="9"/>
  <c r="T121" i="9"/>
  <c r="T148" i="9" s="1"/>
  <c r="T160" i="9" s="1"/>
  <c r="U34" i="9"/>
  <c r="S102" i="9"/>
  <c r="T87" i="9" l="1"/>
  <c r="T103" i="9" s="1"/>
  <c r="T88" i="9"/>
  <c r="T104" i="9" s="1"/>
  <c r="U72" i="9"/>
  <c r="U71" i="9"/>
  <c r="U86" i="9" s="1"/>
  <c r="U73" i="9"/>
  <c r="S82" i="9"/>
  <c r="U121" i="9"/>
  <c r="U148" i="9" s="1"/>
  <c r="U160" i="9" s="1"/>
  <c r="V34" i="9"/>
  <c r="T102" i="9"/>
  <c r="U88" i="9" l="1"/>
  <c r="U104" i="9" s="1"/>
  <c r="U87" i="9"/>
  <c r="U103" i="9" s="1"/>
  <c r="V73" i="9"/>
  <c r="V72" i="9"/>
  <c r="V71" i="9"/>
  <c r="V86" i="9" s="1"/>
  <c r="T82" i="9"/>
  <c r="U102" i="9"/>
  <c r="V121" i="9"/>
  <c r="V148" i="9" s="1"/>
  <c r="V160" i="9" s="1"/>
  <c r="W34" i="9"/>
  <c r="V88" i="9" l="1"/>
  <c r="V104" i="9" s="1"/>
  <c r="V87" i="9"/>
  <c r="V103" i="9" s="1"/>
  <c r="W71" i="9"/>
  <c r="W86" i="9" s="1"/>
  <c r="C63" i="9" s="1"/>
  <c r="W72" i="9"/>
  <c r="W87" i="9" s="1"/>
  <c r="W73" i="9"/>
  <c r="U82" i="9"/>
  <c r="V102" i="9"/>
  <c r="W121" i="9"/>
  <c r="W148" i="9" s="1"/>
  <c r="W160" i="9" s="1"/>
  <c r="C66" i="9" l="1"/>
  <c r="B10" i="6" s="1"/>
  <c r="W88" i="9"/>
  <c r="W104" i="9" s="1"/>
  <c r="W103" i="9"/>
  <c r="V82" i="9"/>
  <c r="W102" i="9" l="1"/>
  <c r="C64" i="9" s="1"/>
  <c r="C67" i="9" s="1"/>
  <c r="W8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tc={7E525DB4-8B35-4082-BB2A-4C015478928E}</author>
    <author>tc={ED93B99F-4C38-4ED5-B0F8-845B5BB92BB2}</author>
    <author>tc={0179F894-8329-4377-95A5-2729DDDCC374}</author>
    <author>tc={8BD1B390-1B1A-45CF-BE63-F106D7C676DE}</author>
    <author>tc={D29C5284-F4DE-4449-A27A-3BF8D5E1738A}</author>
    <author>tc={2FA0D0C0-3754-4158-B38E-60BC15FE901D}</author>
    <author>tc={596E883D-07EC-4957-A777-7091A33CBB90}</author>
    <author>tc={D4A9AD57-6218-4205-9A35-4B44FDCDDA4E}</author>
    <author>tc={F9997335-C961-42CB-970D-773462788166}</author>
  </authors>
  <commentList>
    <comment ref="C4" authorId="0" shapeId="0" xr:uid="{7E525DB4-8B35-4082-BB2A-4C015478928E}">
      <text>
        <t>[Threaded comment]
Your version of Excel allows you to read this threaded comment; however, any edits to it will get removed if the file is opened in a newer version of Excel. Learn more: https://go.microsoft.com/fwlink/?linkid=870924
Comment:
    Average loan in IG portfolio ~72.5K Eur.</t>
      </text>
    </comment>
    <comment ref="C6" authorId="1" shapeId="0" xr:uid="{ED93B99F-4C38-4ED5-B0F8-845B5BB92BB2}">
      <text>
        <t>[Threaded comment]
Your version of Excel allows you to read this threaded comment; however, any edits to it will get removed if the file is opened in a newer version of Excel. Learn more: https://go.microsoft.com/fwlink/?linkid=870924
Comment:
    Max maturity for working capital loans - 36 months, for investment - 120 months. In IG portfolio average is 48 months,</t>
      </text>
    </comment>
    <comment ref="C7" authorId="2" shapeId="0" xr:uid="{0179F894-8329-4377-95A5-2729DDDCC374}">
      <text>
        <t>[Threaded comment]
Your version of Excel allows you to read this threaded comment; however, any edits to it will get removed if the file is opened in a newer version of Excel. Learn more: https://go.microsoft.com/fwlink/?linkid=870924
Comment:
    Default in IG portfolio 14.2% (borroower age [0;3]).</t>
      </text>
    </comment>
    <comment ref="C8" authorId="3" shapeId="0" xr:uid="{8BD1B390-1B1A-45CF-BE63-F106D7C676DE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that there is a need of 1 working day per month for 1 default administration and process takes ~18 months (experience from IG practice).</t>
      </text>
    </comment>
    <comment ref="D8" authorId="4" shapeId="0" xr:uid="{D29C5284-F4DE-4449-A27A-3BF8D5E1738A}">
      <text>
        <t>[Threaded comment]
Your version of Excel allows you to read this threaded comment; however, any edits to it will get removed if the file is opened in a newer version of Excel. Learn more: https://go.microsoft.com/fwlink/?linkid=870924
Comment:
    Average gross costs per 1 hour.</t>
      </text>
    </comment>
    <comment ref="C11" authorId="5" shapeId="0" xr:uid="{2FA0D0C0-3754-4158-B38E-60BC15FE901D}">
      <text>
        <t>[Threaded comment]
Your version of Excel allows you to read this threaded comment; however, any edits to it will get removed if the file is opened in a newer version of Excel. Learn more: https://go.microsoft.com/fwlink/?linkid=870924
Comment:
    FVS suplanavo 1.1 M eur be default'ų administravimo.</t>
      </text>
    </comment>
    <comment ref="C13" authorId="6" shapeId="0" xr:uid="{596E883D-07EC-4957-A777-7091A33CBB90}">
      <text>
        <t>[Threaded comment]
Your version of Excel allows you to read this threaded comment; however, any edits to it will get removed if the file is opened in a newer version of Excel. Learn more: https://go.microsoft.com/fwlink/?linkid=870924
Comment:
    To issue 1 loan, average time required is ~2-3 days (20 working hours).</t>
      </text>
    </comment>
    <comment ref="D13" authorId="7" shapeId="0" xr:uid="{D4A9AD57-6218-4205-9A35-4B44FDCDDA4E}">
      <text>
        <t>[Threaded comment]
Your version of Excel allows you to read this threaded comment; however, any edits to it will get removed if the file is opened in a newer version of Excel. Learn more: https://go.microsoft.com/fwlink/?linkid=870924
Comment:
    Average gross costs per 1 hour.</t>
      </text>
    </comment>
    <comment ref="C14" authorId="8" shapeId="0" xr:uid="{F9997335-C961-42CB-970D-773462788166}">
      <text>
        <t>[Threaded comment]
Your version of Excel allows you to read this threaded comment; however, any edits to it will get removed if the file is opened in a newer version of Excel. Learn more: https://go.microsoft.com/fwlink/?linkid=870924
Comment:
    0.5h per month for 1 loan (including accounting, analysis and admin.)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tc={9C47816B-182E-4841-8E90-155A9D5F0D7D}</author>
    <author>tc={89337C37-AD10-402C-B657-5037A0BB22D9}</author>
    <author>tc={6C3A772C-543D-48B7-9691-044ADB0F3B9F}</author>
  </authors>
  <commentList>
    <comment ref="C19" authorId="0" shapeId="0" xr:uid="{9C47816B-182E-4841-8E90-155A9D5F0D7D}">
      <text>
        <t>[Threaded comment]
Your version of Excel allows you to read this threaded comment; however, any edits to it will get removed if the file is opened in a newer version of Excel. Learn more: https://go.microsoft.com/fwlink/?linkid=870924
Comment:
    LGD&lt;30%</t>
      </text>
    </comment>
    <comment ref="D19" authorId="1" shapeId="0" xr:uid="{89337C37-AD10-402C-B657-5037A0BB22D9}">
      <text>
        <t>[Threaded comment]
Your version of Excel allows you to read this threaded comment; however, any edits to it will get removed if the file is opened in a newer version of Excel. Learn more: https://go.microsoft.com/fwlink/?linkid=870924
Comment:
    LGD tarp 30% ir 60%</t>
      </text>
    </comment>
    <comment ref="E19" authorId="2" shapeId="0" xr:uid="{6C3A772C-543D-48B7-9691-044ADB0F3B9F}">
      <text>
        <t>[Threaded comment]
Your version of Excel allows you to read this threaded comment; however, any edits to it will get removed if the file is opened in a newer version of Excel. Learn more: https://go.microsoft.com/fwlink/?linkid=870924
Comment:
    LGD&gt;60%</t>
      </text>
    </comment>
  </commentList>
</comments>
</file>

<file path=xl/sharedStrings.xml><?xml version="1.0" encoding="utf-8"?>
<sst xmlns="http://schemas.openxmlformats.org/spreadsheetml/2006/main" count="348" uniqueCount="135">
  <si>
    <t>Extra</t>
  </si>
  <si>
    <t>Fund, Total</t>
  </si>
  <si>
    <t>Number of loans</t>
  </si>
  <si>
    <t>Average loan, Eur</t>
  </si>
  <si>
    <t>Average maturity, months</t>
  </si>
  <si>
    <t>Default, PD</t>
  </si>
  <si>
    <t>Admin per 1 default</t>
  </si>
  <si>
    <t>All figures are in Eur.</t>
  </si>
  <si>
    <t>Origination</t>
  </si>
  <si>
    <t>Preparation for the START (including IT and other sources)</t>
  </si>
  <si>
    <t>Administration</t>
  </si>
  <si>
    <t>Administration for Defaults</t>
  </si>
  <si>
    <t>All costs allocation</t>
  </si>
  <si>
    <t>Admin, life long</t>
  </si>
  <si>
    <t>Admin, annual</t>
  </si>
  <si>
    <t>Working capital</t>
  </si>
  <si>
    <t>Investment</t>
  </si>
  <si>
    <t>Interest for loans</t>
  </si>
  <si>
    <t>High</t>
  </si>
  <si>
    <t>Normal</t>
  </si>
  <si>
    <t>Low</t>
  </si>
  <si>
    <t>Good (BBB)</t>
  </si>
  <si>
    <t>Satisfactory (BB)</t>
  </si>
  <si>
    <t>Weak (B)</t>
  </si>
  <si>
    <t>Bad and (or) financial problems (CCC and lower)</t>
  </si>
  <si>
    <t>Rating</t>
  </si>
  <si>
    <t>Invega's tranformed</t>
  </si>
  <si>
    <t>Age of borrower</t>
  </si>
  <si>
    <t>Purpose of the loan</t>
  </si>
  <si>
    <t>Rating of the borrower</t>
  </si>
  <si>
    <t>Admin costs</t>
  </si>
  <si>
    <t>3 and more</t>
  </si>
  <si>
    <t>Annual extra, from 2nd year</t>
  </si>
  <si>
    <t>Communication from the Commission on the revision of the method for setting the reference and discount rates (2008/C 14/02)</t>
  </si>
  <si>
    <t>Additional risk ratios</t>
  </si>
  <si>
    <t>Ratio of collateral</t>
  </si>
  <si>
    <t>Loan tenor, year</t>
  </si>
  <si>
    <t>Age of the borrower</t>
  </si>
  <si>
    <t>reject</t>
  </si>
  <si>
    <t>Strong (AAA-A)</t>
  </si>
  <si>
    <t>Credit risk costs</t>
  </si>
  <si>
    <t>Final price with EGF</t>
  </si>
  <si>
    <t>Final price without EGF</t>
  </si>
  <si>
    <t>I (maps Good)</t>
  </si>
  <si>
    <t>II (maps Satisfactory)</t>
  </si>
  <si>
    <t>III (maps Weak)</t>
  </si>
  <si>
    <t>IV (maps Bad)</t>
  </si>
  <si>
    <t>V (rejection)</t>
  </si>
  <si>
    <t>50-100%</t>
  </si>
  <si>
    <t>20%-45%</t>
  </si>
  <si>
    <t>0-15%</t>
  </si>
  <si>
    <t>Max without EGF</t>
  </si>
  <si>
    <t>Max with EGF</t>
  </si>
  <si>
    <t>Min without EGF</t>
  </si>
  <si>
    <t>Min with EGF</t>
  </si>
  <si>
    <t>Non competition premium</t>
  </si>
  <si>
    <t>Default adm price per 1 hour</t>
  </si>
  <si>
    <t>Working hours required to originate 1 loan</t>
  </si>
  <si>
    <t>Origination price per 1 hour</t>
  </si>
  <si>
    <t>Total origination costs</t>
  </si>
  <si>
    <t>Working hours per month required to administrate 1 loan</t>
  </si>
  <si>
    <t>Total administration costs</t>
  </si>
  <si>
    <t>Numer of defaults</t>
  </si>
  <si>
    <t>Hours required to administrate defaulted loan</t>
  </si>
  <si>
    <t>All administrative costs allocation</t>
  </si>
  <si>
    <t>Portfolio, Total</t>
  </si>
  <si>
    <t>I</t>
  </si>
  <si>
    <t>II</t>
  </si>
  <si>
    <t>III</t>
  </si>
  <si>
    <t>IV</t>
  </si>
  <si>
    <t>Level of collateralization</t>
  </si>
  <si>
    <t>Basis</t>
  </si>
  <si>
    <t>Annual extra</t>
  </si>
  <si>
    <t>-</t>
  </si>
  <si>
    <t>Interest for loans (bps)</t>
  </si>
  <si>
    <t>Ratio</t>
  </si>
  <si>
    <t>Type of the loan</t>
  </si>
  <si>
    <t>Age of borrower (years)</t>
  </si>
  <si>
    <t>Komunikato reitingas</t>
  </si>
  <si>
    <t>Stiprus (AAA-A)</t>
  </si>
  <si>
    <t>Geras (BBB)</t>
  </si>
  <si>
    <t>Patenkinamas (BB)</t>
  </si>
  <si>
    <t>Silpnas (B)</t>
  </si>
  <si>
    <t>Blogas (CCC)</t>
  </si>
  <si>
    <t>Blogas (prastesnis kaip CCC)</t>
  </si>
  <si>
    <t>V</t>
  </si>
  <si>
    <t>Paskola neteikiama</t>
  </si>
  <si>
    <t>Vidinis reitingas</t>
  </si>
  <si>
    <t>Užstatų lygis</t>
  </si>
  <si>
    <t>Aukštas</t>
  </si>
  <si>
    <t>Vidutinis</t>
  </si>
  <si>
    <t>Žemas</t>
  </si>
  <si>
    <t>netaikoma</t>
  </si>
  <si>
    <t>Pareiškėjo amžius, metais</t>
  </si>
  <si>
    <t>Paskolos paskirtis</t>
  </si>
  <si>
    <t>Pareiškėjo kredito rizikos reitingas</t>
  </si>
  <si>
    <t>Paskolos terminas, metais</t>
  </si>
  <si>
    <t>Taikoma palūkanų norma, proc.</t>
  </si>
  <si>
    <t>Prašome užpildyti žalius laukus:</t>
  </si>
  <si>
    <t>Geras (I)</t>
  </si>
  <si>
    <t>Patenkinamas (II)</t>
  </si>
  <si>
    <t>Silpnas (III)</t>
  </si>
  <si>
    <t>Blogas (IV)</t>
  </si>
  <si>
    <t>Apyvartinė paskola</t>
  </si>
  <si>
    <t>Investicinė paskola</t>
  </si>
  <si>
    <t>3 ir daugiau</t>
  </si>
  <si>
    <t>Be EGF investicinės neduodam silpnam ir blogam&lt;30% NT</t>
  </si>
  <si>
    <t>Pareiškėjo turto įkeitimo santykis su paskola, proc.</t>
  </si>
  <si>
    <t>Ar vykdo socialinio poveikio projektus?</t>
  </si>
  <si>
    <t>Ne</t>
  </si>
  <si>
    <t>Taip</t>
  </si>
  <si>
    <t>Komunikatas</t>
  </si>
  <si>
    <t>Startuok, Apyvartinės, virš 3m.</t>
  </si>
  <si>
    <t>Startuok, Apyvartinės, virš 3m. Su 70% nuolaida</t>
  </si>
  <si>
    <t>De minimis</t>
  </si>
  <si>
    <t>Terminas metais</t>
  </si>
  <si>
    <t>Base rate (-0,49%) + Komunikatas - Startuok*0,3</t>
  </si>
  <si>
    <t>Max garantijos suma, Kinijos priemonė</t>
  </si>
  <si>
    <t>Paskolos suma, Eur</t>
  </si>
  <si>
    <t>Taikoma palūkanų norma su 70% nuolaida</t>
  </si>
  <si>
    <t>Maksimali galima paskolos suma, Eur</t>
  </si>
  <si>
    <t>min 4% priklausomai nuo amžiaus ir užstato</t>
  </si>
  <si>
    <t>Paskolos gavėjo amžius</t>
  </si>
  <si>
    <t>Final price with 70% discount</t>
  </si>
  <si>
    <t>Blogas, amzius 2m.</t>
  </si>
  <si>
    <t>Blogas, amzius 0m. -m.</t>
  </si>
  <si>
    <t>Blogas, amzius 0m. - 1m.</t>
  </si>
  <si>
    <t>Blogas, amzius 2m. ir daugiau</t>
  </si>
  <si>
    <t>Final price without discount</t>
  </si>
  <si>
    <t>https://competition-policy.ec.europa.eu/state-aid/legislation/reference-discount-rates-and-recovery-interest-rates/reference-and-discount-rates_en</t>
  </si>
  <si>
    <t>IBOR, proc.</t>
  </si>
  <si>
    <t>Preliminari palūkanų norma, proc.*</t>
  </si>
  <si>
    <t>* Papildomai prie preliminarios palūkanų normos reikia pridėti Europos Komisijos kiekvieno mėnesio pirmą kalendorinę dieną skelbiamą orientacinę palūkanų normą su 70 proc. nuolaida.</t>
  </si>
  <si>
    <t>Palūkanų norma su 70% nuolaida</t>
  </si>
  <si>
    <t>Palūkanų norma su IBOR su 70% nuolaida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</si>
</sst>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.0"/>
    <numFmt numFmtId="166" formatCode="0.000"/>
    <numFmt numFmtId="167" formatCode="#,##0_ ;\-#,##0\ "/>
    <numFmt numFmtId="168" formatCode="#,##0\ &quot;€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egoe UI"/>
      <family val="2"/>
      <charset val="186"/>
    </font>
    <font>
      <b/>
      <sz val="11"/>
      <color theme="1"/>
      <name val="Segoe UI"/>
      <family val="2"/>
      <charset val="186"/>
    </font>
    <font>
      <b/>
      <sz val="11"/>
      <color theme="0"/>
      <name val="Segoe UI"/>
      <family val="2"/>
      <charset val="186"/>
    </font>
    <font>
      <b/>
      <sz val="11"/>
      <color rgb="FFFF0000"/>
      <name val="Segoe UI"/>
      <family val="2"/>
      <charset val="186"/>
    </font>
    <font>
      <sz val="8"/>
      <name val="Calibri"/>
      <family val="2"/>
      <charset val="204"/>
      <scheme val="minor"/>
    </font>
    <font>
      <b/>
      <sz val="14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7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2" applyNumberFormat="1" applyFont="1"/>
    <xf numFmtId="10" fontId="0" fillId="0" borderId="0" xfId="2" applyNumberFormat="1" applyFont="1"/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0" fontId="4" fillId="0" borderId="1" xfId="2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1" xfId="2" applyNumberFormat="1" applyFont="1" applyBorder="1" applyAlignment="1">
      <alignment horizontal="center" vertical="center" wrapText="1"/>
    </xf>
    <xf numFmtId="10" fontId="4" fillId="0" borderId="12" xfId="2" applyNumberFormat="1" applyFont="1" applyBorder="1" applyAlignment="1">
      <alignment horizontal="center" vertical="center" wrapText="1"/>
    </xf>
    <xf numFmtId="10" fontId="4" fillId="0" borderId="14" xfId="2" applyNumberFormat="1" applyFont="1" applyBorder="1" applyAlignment="1">
      <alignment horizontal="center" vertical="center" wrapText="1"/>
    </xf>
    <xf numFmtId="10" fontId="4" fillId="0" borderId="15" xfId="2" applyNumberFormat="1" applyFont="1" applyBorder="1" applyAlignment="1">
      <alignment horizontal="center" vertical="center" wrapText="1"/>
    </xf>
    <xf numFmtId="10" fontId="4" fillId="0" borderId="17" xfId="2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10" fontId="4" fillId="0" borderId="23" xfId="2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5" fontId="0" fillId="0" borderId="0" xfId="0" applyNumberFormat="1"/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0" fillId="0" borderId="0" xfId="0" applyNumberFormat="1"/>
    <xf numFmtId="10" fontId="0" fillId="0" borderId="0" xfId="2" applyNumberFormat="1" applyFont="1" applyBorder="1"/>
    <xf numFmtId="0" fontId="4" fillId="7" borderId="1" xfId="0" applyFont="1" applyFill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164" fontId="1" fillId="0" borderId="0" xfId="2" applyNumberFormat="1" applyFont="1"/>
    <xf numFmtId="10" fontId="4" fillId="0" borderId="8" xfId="2" applyNumberFormat="1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center" vertical="center" wrapText="1"/>
    </xf>
    <xf numFmtId="0" fontId="0" fillId="0" borderId="28" xfId="0" applyBorder="1"/>
    <xf numFmtId="0" fontId="2" fillId="0" borderId="0" xfId="0" applyFont="1"/>
    <xf numFmtId="10" fontId="4" fillId="0" borderId="29" xfId="2" applyNumberFormat="1" applyFont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1" fontId="0" fillId="0" borderId="0" xfId="0" applyNumberFormat="1" applyFill="1"/>
    <xf numFmtId="164" fontId="0" fillId="0" borderId="0" xfId="2" applyNumberFormat="1" applyFont="1" applyFill="1"/>
    <xf numFmtId="2" fontId="0" fillId="0" borderId="0" xfId="0" applyNumberFormat="1" applyFill="1"/>
    <xf numFmtId="3" fontId="2" fillId="0" borderId="0" xfId="0" applyNumberFormat="1" applyFont="1" applyFill="1"/>
    <xf numFmtId="0" fontId="0" fillId="0" borderId="0" xfId="0" applyAlignment="1">
      <alignment wrapText="1"/>
    </xf>
    <xf numFmtId="43" fontId="0" fillId="0" borderId="0" xfId="0" applyNumberFormat="1" applyFill="1"/>
    <xf numFmtId="10" fontId="0" fillId="0" borderId="0" xfId="2" applyNumberFormat="1" applyFont="1" applyFill="1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0" fontId="0" fillId="0" borderId="0" xfId="0" applyNumberFormat="1" applyBorder="1"/>
    <xf numFmtId="0" fontId="4" fillId="0" borderId="0" xfId="0" applyFont="1" applyBorder="1" applyAlignment="1">
      <alignment vertical="center" wrapText="1"/>
    </xf>
    <xf numFmtId="166" fontId="0" fillId="0" borderId="0" xfId="0" applyNumberFormat="1" applyBorder="1"/>
    <xf numFmtId="9" fontId="4" fillId="0" borderId="0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10" fontId="0" fillId="6" borderId="0" xfId="2" applyNumberFormat="1" applyFont="1" applyFill="1" applyBorder="1" applyAlignment="1"/>
    <xf numFmtId="10" fontId="0" fillId="0" borderId="0" xfId="2" applyNumberFormat="1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9" fontId="4" fillId="0" borderId="31" xfId="0" applyNumberFormat="1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0" fontId="4" fillId="0" borderId="32" xfId="2" applyNumberFormat="1" applyFont="1" applyBorder="1" applyAlignment="1">
      <alignment horizontal="center" vertical="center" wrapText="1"/>
    </xf>
    <xf numFmtId="10" fontId="4" fillId="0" borderId="33" xfId="2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6" fillId="8" borderId="0" xfId="0" applyFont="1" applyFill="1" applyAlignment="1">
      <alignment vertical="center"/>
    </xf>
    <xf numFmtId="10" fontId="0" fillId="0" borderId="0" xfId="0" applyNumberFormat="1" applyFill="1"/>
    <xf numFmtId="10" fontId="6" fillId="8" borderId="32" xfId="2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5" fontId="0" fillId="0" borderId="0" xfId="0" applyNumberFormat="1" applyFill="1"/>
    <xf numFmtId="10" fontId="2" fillId="0" borderId="0" xfId="2" applyNumberFormat="1" applyFont="1"/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9" fontId="4" fillId="0" borderId="40" xfId="0" applyNumberFormat="1" applyFont="1" applyBorder="1" applyAlignment="1">
      <alignment horizontal="center" vertical="center" wrapText="1"/>
    </xf>
    <xf numFmtId="10" fontId="4" fillId="0" borderId="24" xfId="2" applyNumberFormat="1" applyFont="1" applyBorder="1" applyAlignment="1">
      <alignment horizontal="center" vertical="center" wrapText="1"/>
    </xf>
    <xf numFmtId="10" fontId="4" fillId="0" borderId="26" xfId="2" applyNumberFormat="1" applyFont="1" applyBorder="1" applyAlignment="1">
      <alignment horizontal="center" vertical="center" wrapText="1"/>
    </xf>
    <xf numFmtId="10" fontId="4" fillId="0" borderId="41" xfId="2" applyNumberFormat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 wrapText="1"/>
    </xf>
    <xf numFmtId="10" fontId="4" fillId="0" borderId="42" xfId="2" applyNumberFormat="1" applyFont="1" applyBorder="1" applyAlignment="1">
      <alignment horizontal="center" vertical="center" wrapText="1"/>
    </xf>
    <xf numFmtId="10" fontId="4" fillId="0" borderId="27" xfId="2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0" fontId="4" fillId="0" borderId="46" xfId="2" applyNumberFormat="1" applyFont="1" applyBorder="1" applyAlignment="1">
      <alignment horizontal="center" vertical="center" wrapText="1"/>
    </xf>
    <xf numFmtId="10" fontId="4" fillId="0" borderId="39" xfId="2" applyNumberFormat="1" applyFont="1" applyBorder="1" applyAlignment="1">
      <alignment horizontal="center" vertical="center" wrapText="1"/>
    </xf>
    <xf numFmtId="10" fontId="4" fillId="0" borderId="47" xfId="2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6" fillId="8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0" fontId="6" fillId="8" borderId="52" xfId="2" applyNumberFormat="1" applyFont="1" applyFill="1" applyBorder="1" applyAlignment="1">
      <alignment horizontal="center" vertical="center" wrapText="1"/>
    </xf>
    <xf numFmtId="10" fontId="6" fillId="8" borderId="48" xfId="2" applyNumberFormat="1" applyFont="1" applyFill="1" applyBorder="1" applyAlignment="1">
      <alignment horizontal="center" vertical="center" wrapText="1"/>
    </xf>
    <xf numFmtId="10" fontId="6" fillId="8" borderId="63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9" borderId="14" xfId="0" applyFill="1" applyBorder="1"/>
    <xf numFmtId="0" fontId="4" fillId="0" borderId="15" xfId="0" applyFont="1" applyBorder="1" applyAlignment="1">
      <alignment vertical="center" wrapText="1"/>
    </xf>
    <xf numFmtId="10" fontId="0" fillId="6" borderId="17" xfId="0" applyNumberFormat="1" applyFill="1" applyBorder="1"/>
    <xf numFmtId="9" fontId="0" fillId="9" borderId="14" xfId="2" applyFont="1" applyFill="1" applyBorder="1"/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7" fontId="4" fillId="0" borderId="29" xfId="1" applyNumberFormat="1" applyFont="1" applyBorder="1" applyAlignment="1">
      <alignment horizontal="center" vertical="center" wrapText="1"/>
    </xf>
    <xf numFmtId="164" fontId="0" fillId="0" borderId="1" xfId="2" applyNumberFormat="1" applyFont="1" applyBorder="1"/>
    <xf numFmtId="164" fontId="2" fillId="0" borderId="1" xfId="2" applyNumberFormat="1" applyFont="1" applyBorder="1"/>
    <xf numFmtId="0" fontId="9" fillId="0" borderId="0" xfId="0" applyFont="1"/>
    <xf numFmtId="168" fontId="2" fillId="0" borderId="0" xfId="0" applyNumberFormat="1" applyFont="1"/>
    <xf numFmtId="0" fontId="10" fillId="0" borderId="0" xfId="3"/>
    <xf numFmtId="0" fontId="11" fillId="0" borderId="0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Fill="1"/>
    <xf numFmtId="0" fontId="12" fillId="0" borderId="11" xfId="0" applyFont="1" applyBorder="1" applyAlignment="1">
      <alignment vertical="center" wrapText="1"/>
    </xf>
    <xf numFmtId="3" fontId="12" fillId="9" borderId="14" xfId="0" applyNumberFormat="1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9" borderId="17" xfId="0" applyFont="1" applyFill="1" applyBorder="1" applyAlignment="1">
      <alignment horizontal="center" vertical="center"/>
    </xf>
    <xf numFmtId="9" fontId="12" fillId="9" borderId="17" xfId="0" applyNumberFormat="1" applyFont="1" applyFill="1" applyBorder="1" applyAlignment="1">
      <alignment horizontal="center" vertical="center"/>
    </xf>
    <xf numFmtId="10" fontId="12" fillId="6" borderId="17" xfId="0" applyNumberFormat="1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3" applyFont="1"/>
    <xf numFmtId="164" fontId="0" fillId="0" borderId="1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10" fontId="6" fillId="8" borderId="6" xfId="2" applyNumberFormat="1" applyFont="1" applyFill="1" applyBorder="1" applyAlignment="1">
      <alignment horizontal="center" vertical="center" wrapText="1"/>
    </xf>
    <xf numFmtId="10" fontId="6" fillId="8" borderId="25" xfId="2" applyNumberFormat="1" applyFont="1" applyFill="1" applyBorder="1" applyAlignment="1">
      <alignment horizontal="center" vertical="center" wrapText="1"/>
    </xf>
    <xf numFmtId="10" fontId="6" fillId="8" borderId="39" xfId="2" applyNumberFormat="1" applyFont="1" applyFill="1" applyBorder="1" applyAlignment="1">
      <alignment horizontal="center" vertical="center" wrapText="1"/>
    </xf>
    <xf numFmtId="10" fontId="4" fillId="0" borderId="57" xfId="2" applyNumberFormat="1" applyFont="1" applyFill="1" applyBorder="1" applyAlignment="1">
      <alignment horizontal="center" vertical="center" wrapText="1"/>
    </xf>
    <xf numFmtId="10" fontId="4" fillId="0" borderId="58" xfId="2" applyNumberFormat="1" applyFont="1" applyFill="1" applyBorder="1" applyAlignment="1">
      <alignment horizontal="center" vertical="center" wrapText="1"/>
    </xf>
    <xf numFmtId="10" fontId="4" fillId="0" borderId="59" xfId="2" applyNumberFormat="1" applyFont="1" applyFill="1" applyBorder="1" applyAlignment="1">
      <alignment horizontal="center" vertical="center" wrapText="1"/>
    </xf>
    <xf numFmtId="10" fontId="6" fillId="8" borderId="49" xfId="2" applyNumberFormat="1" applyFont="1" applyFill="1" applyBorder="1" applyAlignment="1">
      <alignment horizontal="center" vertical="center" wrapText="1"/>
    </xf>
    <xf numFmtId="10" fontId="6" fillId="8" borderId="50" xfId="2" applyNumberFormat="1" applyFont="1" applyFill="1" applyBorder="1" applyAlignment="1">
      <alignment horizontal="center" vertical="center" wrapText="1"/>
    </xf>
    <xf numFmtId="10" fontId="6" fillId="8" borderId="61" xfId="2" applyNumberFormat="1" applyFont="1" applyFill="1" applyBorder="1" applyAlignment="1">
      <alignment horizontal="center" vertical="center" wrapText="1"/>
    </xf>
    <xf numFmtId="10" fontId="6" fillId="8" borderId="51" xfId="2" applyNumberFormat="1" applyFont="1" applyFill="1" applyBorder="1" applyAlignment="1">
      <alignment horizontal="center" vertical="center" wrapText="1"/>
    </xf>
    <xf numFmtId="10" fontId="6" fillId="8" borderId="60" xfId="2" applyNumberFormat="1" applyFont="1" applyFill="1" applyBorder="1" applyAlignment="1">
      <alignment horizontal="center" vertical="center" wrapText="1"/>
    </xf>
    <xf numFmtId="10" fontId="6" fillId="8" borderId="62" xfId="2" applyNumberFormat="1" applyFont="1" applyFill="1" applyBorder="1" applyAlignment="1">
      <alignment horizontal="center" vertical="center" wrapText="1"/>
    </xf>
    <xf numFmtId="10" fontId="6" fillId="8" borderId="56" xfId="2" applyNumberFormat="1" applyFont="1" applyFill="1" applyBorder="1" applyAlignment="1">
      <alignment horizontal="center" vertical="center" wrapText="1"/>
    </xf>
    <xf numFmtId="10" fontId="6" fillId="8" borderId="53" xfId="2" applyNumberFormat="1" applyFont="1" applyFill="1" applyBorder="1" applyAlignment="1">
      <alignment horizontal="center" vertical="center" wrapText="1"/>
    </xf>
    <xf numFmtId="10" fontId="6" fillId="8" borderId="54" xfId="2" applyNumberFormat="1" applyFont="1" applyFill="1" applyBorder="1" applyAlignment="1">
      <alignment horizontal="center" vertical="center" wrapText="1"/>
    </xf>
    <xf numFmtId="10" fontId="6" fillId="8" borderId="55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RVS%20derinimui\Tomas\2020%201231\Q4_2020\Final\Copy%20of%20Prognozes%20nuo%202020%20Q4_01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gnozes\2018-03\Liku&#269;i&#371;%20ir%20atid&#279;jini&#371;%20prognoz&#279;s%20201803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KYRIUS\SPECAI\2019%20m\2019-12-31_kriz&#279;s%20tikimyb&#2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os homogeninės grupės"/>
      <sheetName val="Naujos normos"/>
      <sheetName val="Scenarijai"/>
      <sheetName val="Normų skaičiavimai"/>
      <sheetName val="LGD 2020-12-31"/>
      <sheetName val="Normu keitimo itaka"/>
      <sheetName val="Visos individualios gar"/>
      <sheetName val="review"/>
      <sheetName val="SPECAI - EKG - 2020-06-30"/>
      <sheetName val="SPECAI - 2020-06-30 (naujos n)"/>
      <sheetName val="EKG - 2020-12-31"/>
      <sheetName val="SPECAI - 2020-12-31_senos norm"/>
      <sheetName val="SPECAI - 2020-12-31"/>
      <sheetName val="SPECAI - 2020-09-30"/>
      <sheetName val="SPECAI - 2020-06-30"/>
      <sheetName val="Likučiai esamų"/>
      <sheetName val="Likučiai naujų"/>
      <sheetName val="SPECAI - 2020-03-31"/>
      <sheetName val="VIsi projektai iki 2020-12-31"/>
      <sheetName val="Išmokų tyrimai"/>
      <sheetName val="SPECAI- virs 100k individualiai"/>
      <sheetName val="SPECAI - 2019-12-31 DIG ir SPEC"/>
      <sheetName val="SPECAI - 2019-12-31 (pak. norm)"/>
      <sheetName val="SPECAI - 2019-12-31 (nauji)"/>
      <sheetName val="SPECAI - 2019-12-31"/>
      <sheetName val="SPECAI - 2019-09-30"/>
      <sheetName val="SPECAI - 2019-06-30"/>
      <sheetName val="SPECAI - 2019-03-31"/>
      <sheetName val="SPECAI - 2018-12-31"/>
      <sheetName val="Isdavimas"/>
      <sheetName val="Perėjimų matricos"/>
      <sheetName val="Amortizacijos greitis"/>
      <sheetName val="Amortizacija esamų"/>
      <sheetName val="Amortizacija naujų"/>
      <sheetName val="Sumos vs. vientetai"/>
      <sheetName val="Histograma1"/>
      <sheetName val="Sektoriai"/>
      <sheetName val="EVRK2"/>
      <sheetName val="Instrukcij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641">
          <cell r="Q641">
            <v>0.89774815417121534</v>
          </cell>
          <cell r="R641">
            <v>0.32400117097348913</v>
          </cell>
          <cell r="S641">
            <v>1.4352668543299056E-3</v>
          </cell>
          <cell r="T641">
            <v>1.4244438132903889E-3</v>
          </cell>
        </row>
        <row r="642">
          <cell r="Q642">
            <v>7.6840030255814665E-2</v>
          </cell>
          <cell r="R642">
            <v>0.50018956699248385</v>
          </cell>
          <cell r="S642">
            <v>0</v>
          </cell>
          <cell r="T642">
            <v>0</v>
          </cell>
        </row>
        <row r="643">
          <cell r="Q643">
            <v>2.5411815572970047E-2</v>
          </cell>
          <cell r="R643">
            <v>5.1505636611866558E-2</v>
          </cell>
          <cell r="S643">
            <v>0.72463302120724404</v>
          </cell>
          <cell r="T643">
            <v>1.2012897419823531E-3</v>
          </cell>
        </row>
        <row r="644">
          <cell r="Q644">
            <v>0</v>
          </cell>
          <cell r="R644">
            <v>0.12430362542216052</v>
          </cell>
          <cell r="S644">
            <v>0.27393171193842597</v>
          </cell>
          <cell r="T644">
            <v>0.99737426644472726</v>
          </cell>
        </row>
        <row r="646">
          <cell r="Q646">
            <v>0.8</v>
          </cell>
          <cell r="R646">
            <v>0</v>
          </cell>
          <cell r="S646">
            <v>0</v>
          </cell>
          <cell r="T646">
            <v>0</v>
          </cell>
        </row>
        <row r="647">
          <cell r="Q647">
            <v>0</v>
          </cell>
          <cell r="R647">
            <v>0.8</v>
          </cell>
          <cell r="S647">
            <v>0</v>
          </cell>
          <cell r="T647">
            <v>0</v>
          </cell>
        </row>
        <row r="648">
          <cell r="Q648">
            <v>0</v>
          </cell>
          <cell r="R648">
            <v>0</v>
          </cell>
          <cell r="S648">
            <v>0.1</v>
          </cell>
          <cell r="T648">
            <v>0</v>
          </cell>
        </row>
        <row r="649">
          <cell r="Q649">
            <v>0.2</v>
          </cell>
          <cell r="R649">
            <v>0.2</v>
          </cell>
          <cell r="S649">
            <v>0.9</v>
          </cell>
          <cell r="T649">
            <v>1</v>
          </cell>
        </row>
      </sheetData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5">
          <cell r="AH15">
            <v>0.89774815417121534</v>
          </cell>
          <cell r="AI15">
            <v>0.32400117097348913</v>
          </cell>
          <cell r="AJ15">
            <v>1.4352668543299056E-3</v>
          </cell>
          <cell r="AK15">
            <v>1.4244438132903889E-3</v>
          </cell>
        </row>
        <row r="16">
          <cell r="AH16">
            <v>7.6840030255814665E-2</v>
          </cell>
          <cell r="AI16">
            <v>0.50018956699248385</v>
          </cell>
          <cell r="AJ16">
            <v>0</v>
          </cell>
          <cell r="AK16">
            <v>0</v>
          </cell>
        </row>
        <row r="17">
          <cell r="AH17">
            <v>2.5411815572970047E-2</v>
          </cell>
          <cell r="AI17">
            <v>5.1505636611866558E-2</v>
          </cell>
          <cell r="AJ17">
            <v>0.72463302120724404</v>
          </cell>
          <cell r="AK17">
            <v>1.2012897419823531E-3</v>
          </cell>
        </row>
        <row r="18">
          <cell r="AH18">
            <v>0</v>
          </cell>
          <cell r="AI18">
            <v>0.12430362542216052</v>
          </cell>
          <cell r="AJ18">
            <v>0.27393171193842597</v>
          </cell>
          <cell r="AK18">
            <v>0.99737426644472726</v>
          </cell>
        </row>
        <row r="25">
          <cell r="AH25">
            <v>0.97494693194736903</v>
          </cell>
          <cell r="AI25">
            <v>0.11551242297117509</v>
          </cell>
          <cell r="AJ25">
            <v>0</v>
          </cell>
          <cell r="AK25">
            <v>1.3598348292780001E-3</v>
          </cell>
        </row>
        <row r="26">
          <cell r="AH26">
            <v>2.2341130198895966E-2</v>
          </cell>
          <cell r="AI26">
            <v>0.71257908243306556</v>
          </cell>
          <cell r="AJ26">
            <v>0.29937448669552136</v>
          </cell>
          <cell r="AK26">
            <v>0</v>
          </cell>
        </row>
        <row r="27">
          <cell r="AH27">
            <v>1.771769921139482E-3</v>
          </cell>
          <cell r="AI27">
            <v>2.4561204848194327E-2</v>
          </cell>
          <cell r="AJ27">
            <v>0.38586353541000157</v>
          </cell>
          <cell r="AK27">
            <v>1.0990439862397085E-2</v>
          </cell>
        </row>
        <row r="28">
          <cell r="AH28">
            <v>9.4016793259557553E-4</v>
          </cell>
          <cell r="AI28">
            <v>0.14734728974756506</v>
          </cell>
          <cell r="AJ28">
            <v>0.31476197789447707</v>
          </cell>
          <cell r="AK28">
            <v>0.98764972530832496</v>
          </cell>
        </row>
        <row r="35">
          <cell r="AH35">
            <v>0.96981163642883728</v>
          </cell>
          <cell r="AI35">
            <v>0.14276729650543943</v>
          </cell>
          <cell r="AJ35">
            <v>0</v>
          </cell>
          <cell r="AK35">
            <v>4.1321860176836255E-6</v>
          </cell>
        </row>
        <row r="36">
          <cell r="AH36">
            <v>2.6194891212674869E-2</v>
          </cell>
          <cell r="AI36">
            <v>0.7403362158615876</v>
          </cell>
          <cell r="AJ36">
            <v>1.3275197771582876E-2</v>
          </cell>
          <cell r="AK36">
            <v>0</v>
          </cell>
        </row>
        <row r="37">
          <cell r="AH37">
            <v>7.8010796365311926E-4</v>
          </cell>
          <cell r="AI37">
            <v>5.898319644671092E-2</v>
          </cell>
          <cell r="AJ37">
            <v>0.75081699841879945</v>
          </cell>
          <cell r="AK37">
            <v>1.8829336168889083E-3</v>
          </cell>
        </row>
        <row r="38">
          <cell r="AH38">
            <v>3.2133643948347797E-3</v>
          </cell>
          <cell r="AI38">
            <v>5.7913291186262046E-2</v>
          </cell>
          <cell r="AJ38">
            <v>0.23590780380961776</v>
          </cell>
          <cell r="AK38">
            <v>0.99811293419709335</v>
          </cell>
        </row>
        <row r="45">
          <cell r="AH45">
            <v>0.91228832068031296</v>
          </cell>
          <cell r="AI45">
            <v>0.17380174030358966</v>
          </cell>
          <cell r="AJ45">
            <v>4.269606065293495E-3</v>
          </cell>
          <cell r="AK45">
            <v>0</v>
          </cell>
        </row>
        <row r="46">
          <cell r="AH46">
            <v>6.9499074875411335E-2</v>
          </cell>
          <cell r="AI46">
            <v>0.69740943475747541</v>
          </cell>
          <cell r="AJ46">
            <v>1.904943775087805E-2</v>
          </cell>
          <cell r="AK46">
            <v>2.4308083435984036E-3</v>
          </cell>
        </row>
        <row r="47">
          <cell r="AH47">
            <v>7.2268491680232529E-3</v>
          </cell>
          <cell r="AI47">
            <v>6.7255621089813422E-2</v>
          </cell>
          <cell r="AJ47">
            <v>0.72562045768376759</v>
          </cell>
          <cell r="AK47">
            <v>4.9886411115877488E-3</v>
          </cell>
        </row>
        <row r="48">
          <cell r="AH48">
            <v>1.0985755276252524E-2</v>
          </cell>
          <cell r="AI48">
            <v>6.1533203849121476E-2</v>
          </cell>
          <cell r="AJ48">
            <v>0.2510604985000609</v>
          </cell>
          <cell r="AK48">
            <v>0.99258055054481387</v>
          </cell>
        </row>
        <row r="55">
          <cell r="AH55">
            <v>0.93709612038940493</v>
          </cell>
          <cell r="AI55">
            <v>0.19019953219296026</v>
          </cell>
          <cell r="AJ55">
            <v>1.7232914318295212E-2</v>
          </cell>
          <cell r="AK55">
            <v>2.2269936063421293E-3</v>
          </cell>
        </row>
        <row r="56">
          <cell r="AH56">
            <v>5.295109622471636E-2</v>
          </cell>
          <cell r="AI56">
            <v>0.72479081677457402</v>
          </cell>
          <cell r="AJ56">
            <v>1.7890151135655959E-2</v>
          </cell>
          <cell r="AK56">
            <v>0</v>
          </cell>
        </row>
        <row r="57">
          <cell r="AH57">
            <v>5.6771763709724153E-4</v>
          </cell>
          <cell r="AI57">
            <v>4.1040893564519655E-2</v>
          </cell>
          <cell r="AJ57">
            <v>0.83201476499199334</v>
          </cell>
          <cell r="AK57">
            <v>4.4065978493675094E-3</v>
          </cell>
        </row>
        <row r="58">
          <cell r="AH58">
            <v>9.3850657487815937E-3</v>
          </cell>
          <cell r="AI58">
            <v>4.3968757467945971E-2</v>
          </cell>
          <cell r="AJ58">
            <v>0.13286216955405544</v>
          </cell>
          <cell r="AK58">
            <v>0.99336640854429037</v>
          </cell>
        </row>
        <row r="65">
          <cell r="AH65">
            <v>0.96051331861285405</v>
          </cell>
          <cell r="AI65">
            <v>0.16707866893300033</v>
          </cell>
          <cell r="AJ65">
            <v>1.5597754811017151E-2</v>
          </cell>
          <cell r="AK65">
            <v>0</v>
          </cell>
        </row>
        <row r="66">
          <cell r="AH66">
            <v>3.6936338959558682E-2</v>
          </cell>
          <cell r="AI66">
            <v>0.68614843102937395</v>
          </cell>
          <cell r="AJ66">
            <v>2.5010544895063623E-2</v>
          </cell>
          <cell r="AK66">
            <v>2.6843409945673099E-3</v>
          </cell>
        </row>
        <row r="67">
          <cell r="AH67">
            <v>6.543059654633166E-4</v>
          </cell>
          <cell r="AI67">
            <v>6.4891770784138866E-2</v>
          </cell>
          <cell r="AJ67">
            <v>0.82544698927154214</v>
          </cell>
          <cell r="AK67">
            <v>2.4698816427322161E-4</v>
          </cell>
        </row>
        <row r="68">
          <cell r="AH68">
            <v>1.8960364621239767E-3</v>
          </cell>
          <cell r="AI68">
            <v>8.1881129253486909E-2</v>
          </cell>
          <cell r="AJ68">
            <v>0.13394471102237715</v>
          </cell>
          <cell r="AK68">
            <v>0.99706867084115947</v>
          </cell>
        </row>
        <row r="77">
          <cell r="Y77">
            <v>0.75</v>
          </cell>
          <cell r="Z77">
            <v>0</v>
          </cell>
          <cell r="AA77">
            <v>0</v>
          </cell>
          <cell r="AB77">
            <v>0</v>
          </cell>
          <cell r="AH77">
            <v>0.98360655737704927</v>
          </cell>
          <cell r="AI77">
            <v>0</v>
          </cell>
          <cell r="AJ77">
            <v>0</v>
          </cell>
          <cell r="AK77">
            <v>0</v>
          </cell>
        </row>
        <row r="78">
          <cell r="Y78">
            <v>0</v>
          </cell>
          <cell r="Z78">
            <v>0.75</v>
          </cell>
          <cell r="AA78">
            <v>0</v>
          </cell>
          <cell r="AB78">
            <v>0</v>
          </cell>
          <cell r="AH78">
            <v>0</v>
          </cell>
          <cell r="AI78">
            <v>0.96774193548387089</v>
          </cell>
          <cell r="AJ78">
            <v>0</v>
          </cell>
          <cell r="AK78">
            <v>0</v>
          </cell>
        </row>
        <row r="79">
          <cell r="Y79">
            <v>1.2500000000000001E-2</v>
          </cell>
          <cell r="Z79">
            <v>2.5000000000000001E-2</v>
          </cell>
          <cell r="AA79">
            <v>1</v>
          </cell>
          <cell r="AB79">
            <v>0</v>
          </cell>
          <cell r="AH79">
            <v>1.6393442622950821E-2</v>
          </cell>
          <cell r="AI79">
            <v>3.2258064516129031E-2</v>
          </cell>
          <cell r="AJ79">
            <v>1</v>
          </cell>
          <cell r="AK79">
            <v>0</v>
          </cell>
        </row>
        <row r="80">
          <cell r="Y80">
            <v>0</v>
          </cell>
          <cell r="Z80">
            <v>0</v>
          </cell>
          <cell r="AA80">
            <v>0</v>
          </cell>
          <cell r="AB80">
            <v>1</v>
          </cell>
          <cell r="AH80">
            <v>0</v>
          </cell>
          <cell r="AI80">
            <v>0</v>
          </cell>
          <cell r="AJ80">
            <v>0</v>
          </cell>
          <cell r="AK80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2-31 atidejiniai"/>
      <sheetName val="Prognoziu rezultatai"/>
      <sheetName val="Amortizacija pritaikius PM"/>
      <sheetName val="Dideliu prognozes"/>
      <sheetName val="RG perėjimų matrica"/>
      <sheetName val="FRSP"/>
      <sheetName val="PRP"/>
      <sheetName val="Portfelinės"/>
      <sheetName val="EKG"/>
      <sheetName val="2017-09-30"/>
      <sheetName val="2017-12-31"/>
      <sheetName val="2018-03-31"/>
      <sheetName val="2018-06-30"/>
      <sheetName val="2018-09-30"/>
      <sheetName val="2018-12-31"/>
      <sheetName val="2019-12-31"/>
      <sheetName val="2020-12-31"/>
      <sheetName val="2021-12-31"/>
      <sheetName val="Paskolu judejimas"/>
      <sheetName val="SPECAI RG atrinkti"/>
    </sheetNames>
    <sheetDataSet>
      <sheetData sheetId="0"/>
      <sheetData sheetId="1"/>
      <sheetData sheetId="2"/>
      <sheetData sheetId="3">
        <row r="6">
          <cell r="S6">
            <v>0.86798200000000003</v>
          </cell>
        </row>
      </sheetData>
      <sheetData sheetId="4">
        <row r="11">
          <cell r="D11">
            <v>0.86245407788390882</v>
          </cell>
          <cell r="E11">
            <v>0.40858546677010599</v>
          </cell>
          <cell r="F11">
            <v>6.0606060606060608E-2</v>
          </cell>
          <cell r="G11">
            <v>4.0867057428094983E-3</v>
          </cell>
          <cell r="H11">
            <v>0</v>
          </cell>
        </row>
        <row r="12">
          <cell r="D12">
            <v>7.9500367376928727E-2</v>
          </cell>
          <cell r="E12">
            <v>0.27889837083010083</v>
          </cell>
          <cell r="F12">
            <v>6.347256347256347E-2</v>
          </cell>
          <cell r="G12">
            <v>4.0180495292736129E-3</v>
          </cell>
          <cell r="H12">
            <v>0</v>
          </cell>
        </row>
        <row r="13">
          <cell r="D13">
            <v>1.9691403379867745E-2</v>
          </cell>
          <cell r="E13">
            <v>0.11029221618825961</v>
          </cell>
          <cell r="F13">
            <v>0.37223587223587223</v>
          </cell>
          <cell r="G13">
            <v>4.8684410567474461E-2</v>
          </cell>
          <cell r="H13">
            <v>0</v>
          </cell>
        </row>
        <row r="14">
          <cell r="D14">
            <v>1.4988978692138135E-2</v>
          </cell>
          <cell r="E14">
            <v>0.10072407551073181</v>
          </cell>
          <cell r="F14">
            <v>0.26276276276276278</v>
          </cell>
          <cell r="G14">
            <v>0.54452381662380045</v>
          </cell>
          <cell r="H14">
            <v>0</v>
          </cell>
        </row>
        <row r="15">
          <cell r="D15">
            <v>2.3365172667156504E-2</v>
          </cell>
          <cell r="E15">
            <v>0.10149987070080164</v>
          </cell>
          <cell r="F15">
            <v>0.24092274092274091</v>
          </cell>
          <cell r="G15">
            <v>0.39868701753664204</v>
          </cell>
          <cell r="H15">
            <v>1</v>
          </cell>
        </row>
        <row r="22">
          <cell r="D22">
            <v>0.95620000000000005</v>
          </cell>
          <cell r="E22">
            <v>0.1704</v>
          </cell>
          <cell r="F22">
            <v>1.32E-2</v>
          </cell>
          <cell r="G22">
            <v>6.5899999999999997E-4</v>
          </cell>
          <cell r="H22">
            <v>0</v>
          </cell>
        </row>
        <row r="23">
          <cell r="D23">
            <v>3.32E-2</v>
          </cell>
          <cell r="E23">
            <v>0.70689999999999997</v>
          </cell>
          <cell r="F23">
            <v>3.73E-2</v>
          </cell>
          <cell r="G23">
            <v>4.0000000000000002E-4</v>
          </cell>
          <cell r="H23">
            <v>0</v>
          </cell>
        </row>
        <row r="24">
          <cell r="D24">
            <v>4.1999999999999997E-3</v>
          </cell>
          <cell r="E24">
            <v>6.3299999999999995E-2</v>
          </cell>
          <cell r="F24">
            <v>0.77110000000000001</v>
          </cell>
          <cell r="G24">
            <v>2.24E-2</v>
          </cell>
          <cell r="H24">
            <v>0</v>
          </cell>
        </row>
        <row r="25">
          <cell r="D25">
            <v>2.3E-3</v>
          </cell>
          <cell r="E25">
            <v>3.6499999999999998E-2</v>
          </cell>
          <cell r="F25">
            <v>0.1187</v>
          </cell>
          <cell r="G25">
            <v>0.85460000000000003</v>
          </cell>
          <cell r="H25">
            <v>0</v>
          </cell>
        </row>
        <row r="26">
          <cell r="D26">
            <v>4.1000000000000003E-3</v>
          </cell>
          <cell r="E26">
            <v>2.29E-2</v>
          </cell>
          <cell r="F26">
            <v>5.9700000000000003E-2</v>
          </cell>
          <cell r="G26">
            <v>0.12189999999999999</v>
          </cell>
          <cell r="H26">
            <v>1</v>
          </cell>
        </row>
        <row r="37">
          <cell r="D37">
            <v>0.58689999999999998</v>
          </cell>
          <cell r="E37">
            <v>0.316</v>
          </cell>
          <cell r="F37">
            <v>4.4400000000000002E-2</v>
          </cell>
          <cell r="G37">
            <v>3.3078184800437393E-3</v>
          </cell>
          <cell r="H37">
            <v>0</v>
          </cell>
        </row>
        <row r="38">
          <cell r="D38">
            <v>5.4100000000000002E-2</v>
          </cell>
          <cell r="E38">
            <v>0.2157</v>
          </cell>
          <cell r="F38">
            <v>4.65E-2</v>
          </cell>
          <cell r="G38">
            <v>3.2522474881015338E-3</v>
          </cell>
          <cell r="H38">
            <v>0</v>
          </cell>
          <cell r="M38">
            <v>2.6399999999999979E-2</v>
          </cell>
          <cell r="N38">
            <v>-6.1600000000000155E-2</v>
          </cell>
          <cell r="O38">
            <v>0.10159999999999997</v>
          </cell>
          <cell r="P38">
            <v>0.63751998970484391</v>
          </cell>
        </row>
        <row r="39">
          <cell r="D39">
            <v>1.34E-2</v>
          </cell>
          <cell r="E39">
            <v>8.5300000000000001E-2</v>
          </cell>
          <cell r="F39">
            <v>0.2727</v>
          </cell>
          <cell r="G39">
            <v>3.9405624750075273E-2</v>
          </cell>
          <cell r="H39">
            <v>0</v>
          </cell>
        </row>
        <row r="40">
          <cell r="D40">
            <v>1.0200000000000001E-2</v>
          </cell>
          <cell r="E40">
            <v>7.7899999999999997E-2</v>
          </cell>
          <cell r="F40">
            <v>0.1925</v>
          </cell>
          <cell r="G40">
            <v>0.44074275389690509</v>
          </cell>
          <cell r="H40">
            <v>0</v>
          </cell>
        </row>
        <row r="41">
          <cell r="D41">
            <v>1.5900000000000001E-2</v>
          </cell>
          <cell r="E41">
            <v>7.85E-2</v>
          </cell>
          <cell r="F41">
            <v>0.17649999999999999</v>
          </cell>
          <cell r="G41">
            <v>0.32270106226307321</v>
          </cell>
          <cell r="H41">
            <v>0.7594021242715473</v>
          </cell>
        </row>
        <row r="48">
          <cell r="D48">
            <v>0.86798200000000003</v>
          </cell>
          <cell r="E48">
            <v>0.16944999999999999</v>
          </cell>
          <cell r="F48">
            <v>1.2213E-2</v>
          </cell>
          <cell r="G48">
            <v>6.5899999999999997E-4</v>
          </cell>
          <cell r="H48">
            <v>0</v>
          </cell>
        </row>
        <row r="49">
          <cell r="D49">
            <v>2.9028000000000002E-2</v>
          </cell>
          <cell r="E49">
            <v>0.66351400000000005</v>
          </cell>
          <cell r="F49">
            <v>3.3853000000000001E-2</v>
          </cell>
          <cell r="G49">
            <v>5.0100000000000003E-4</v>
          </cell>
          <cell r="H49">
            <v>0</v>
          </cell>
          <cell r="M49">
            <v>5.3259999999999419E-3</v>
          </cell>
          <cell r="N49">
            <v>5.5659999999999932E-2</v>
          </cell>
          <cell r="O49">
            <v>0.15363099999999996</v>
          </cell>
          <cell r="P49">
            <v>0.93184</v>
          </cell>
        </row>
        <row r="50">
          <cell r="D50">
            <v>3.5699999999999998E-3</v>
          </cell>
          <cell r="E50">
            <v>6.0643000000000002E-2</v>
          </cell>
          <cell r="F50">
            <v>0.71311400000000003</v>
          </cell>
          <cell r="G50">
            <v>2.1950000000000001E-2</v>
          </cell>
          <cell r="H50">
            <v>0</v>
          </cell>
        </row>
        <row r="51">
          <cell r="D51">
            <v>1.9009999999999999E-3</v>
          </cell>
          <cell r="E51">
            <v>3.4044999999999999E-2</v>
          </cell>
          <cell r="F51">
            <v>0.105392</v>
          </cell>
          <cell r="G51">
            <v>0.81077600000000005</v>
          </cell>
          <cell r="H51">
            <v>0</v>
          </cell>
        </row>
        <row r="52">
          <cell r="D52">
            <v>3.6089999999999998E-3</v>
          </cell>
          <cell r="E52">
            <v>2.1666999999999999E-2</v>
          </cell>
          <cell r="F52">
            <v>5.3592000000000001E-2</v>
          </cell>
          <cell r="G52">
            <v>0.11884599999999999</v>
          </cell>
          <cell r="H52">
            <v>0.93350699999999998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os homogeninės grupės"/>
      <sheetName val="Naujos normos"/>
      <sheetName val="Normų skaičiavimai"/>
      <sheetName val="LGD 2019-12-31"/>
      <sheetName val="VIsi projektai iki 2020-01-15"/>
      <sheetName val="Išmokų tyrimai"/>
      <sheetName val="SPECAI- virs 100k individualiai"/>
      <sheetName val="SPECAI - 2019-12-31 DIG ir SPEC"/>
      <sheetName val="SPECAI - 2019-12-31 (pak. norm)"/>
      <sheetName val="1 priedas"/>
      <sheetName val="2 priedas"/>
      <sheetName val="1 priedas (DIG)"/>
      <sheetName val="2 priedas (DIG)"/>
      <sheetName val="1 priedas (90% ir 100%)"/>
      <sheetName val="2 priedas (90% ir 100%)"/>
      <sheetName val="2 priedas (be pergarantavimų)"/>
      <sheetName val="1 priedas (GIF2)"/>
      <sheetName val="2 priedas (GIF2)"/>
      <sheetName val="1 priedas (GPV)"/>
      <sheetName val="2 priedas (GPV)"/>
      <sheetName val="pokytis"/>
      <sheetName val="SPECAI - 2019-12-31"/>
      <sheetName val="SPECAI - 2019-09-30"/>
      <sheetName val="SPECAI - 2019-06-30"/>
      <sheetName val="SPECAI - 2019-03-31"/>
      <sheetName val="SPECAI - 2018-12-31"/>
      <sheetName val="Isdavimas"/>
      <sheetName val="Perėjimų matricos"/>
      <sheetName val="Amortizacijos greitis"/>
      <sheetName val="Amortizacija esamų"/>
      <sheetName val="Amortizacija naujų"/>
      <sheetName val="Sumos vs. vientetai"/>
      <sheetName val="Histograma1"/>
      <sheetName val="Sektoriai"/>
      <sheetName val="EVRK2"/>
      <sheetName val="Instruk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7">
          <cell r="AH77">
            <v>0.98360655737704927</v>
          </cell>
          <cell r="AI77">
            <v>0</v>
          </cell>
          <cell r="AJ77">
            <v>0</v>
          </cell>
          <cell r="AK77">
            <v>0</v>
          </cell>
        </row>
        <row r="78">
          <cell r="AH78">
            <v>0</v>
          </cell>
          <cell r="AI78">
            <v>0.96774193548387089</v>
          </cell>
          <cell r="AJ78">
            <v>0</v>
          </cell>
          <cell r="AK78">
            <v>0</v>
          </cell>
        </row>
        <row r="79">
          <cell r="AH79">
            <v>1.6393442622950821E-2</v>
          </cell>
          <cell r="AI79">
            <v>3.2258064516129031E-2</v>
          </cell>
          <cell r="AJ79">
            <v>1</v>
          </cell>
          <cell r="AK79">
            <v>0</v>
          </cell>
        </row>
        <row r="80">
          <cell r="AH80">
            <v>0</v>
          </cell>
          <cell r="AI80">
            <v>0</v>
          </cell>
          <cell r="AJ80">
            <v>0</v>
          </cell>
          <cell r="AK80">
            <v>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mas Antanaitis" id="{B82BB38A-A9E6-44D7-8370-E786DFC1899E}" userId="S::tomas.antanaitis@invega.lt::cac8ef3f-e2a2-40ab-8089-cbe481cf604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1-05-26T08:38:06.28" personId="{B82BB38A-A9E6-44D7-8370-E786DFC1899E}" id="{7E525DB4-8B35-4082-BB2A-4C015478928E}">
    <text>Average loan in IG portfolio ~72.5K Eur.</text>
  </threadedComment>
  <threadedComment ref="C6" dT="2021-05-26T08:50:08.24" personId="{B82BB38A-A9E6-44D7-8370-E786DFC1899E}" id="{ED93B99F-4C38-4ED5-B0F8-845B5BB92BB2}">
    <text>Max maturity for working capital loans - 36 months, for investment - 120 months. In IG portfolio average is 48 months,</text>
  </threadedComment>
  <threadedComment ref="C7" dT="2021-05-26T08:52:45.12" personId="{B82BB38A-A9E6-44D7-8370-E786DFC1899E}" id="{0179F894-8329-4377-95A5-2729DDDCC374}">
    <text>Default in IG portfolio 14.2% (borroower age [0;3]).</text>
  </threadedComment>
  <threadedComment ref="C8" dT="2021-04-02T09:13:28.23" personId="{B82BB38A-A9E6-44D7-8370-E786DFC1899E}" id="{8BD1B390-1B1A-45CF-BE63-F106D7C676DE}">
    <text>Assumption that there is a need of 1 working day per month for 1 default administration and process takes ~18 months (experience from IG practice).</text>
  </threadedComment>
  <threadedComment ref="D8" dT="2021-05-26T09:27:40.82" personId="{B82BB38A-A9E6-44D7-8370-E786DFC1899E}" id="{D29C5284-F4DE-4449-A27A-3BF8D5E1738A}">
    <text>Average gross costs per 1 hour.</text>
  </threadedComment>
  <threadedComment ref="C11" dT="2021-04-02T11:09:35.04" personId="{B82BB38A-A9E6-44D7-8370-E786DFC1899E}" id="{2FA0D0C0-3754-4158-B38E-60BC15FE901D}">
    <text>FVS suplanavo 1.1 M eur be default'ų administravimo.</text>
  </threadedComment>
  <threadedComment ref="C13" dT="2021-04-02T09:28:13.93" personId="{B82BB38A-A9E6-44D7-8370-E786DFC1899E}" id="{596E883D-07EC-4957-A777-7091A33CBB90}">
    <text>To issue 1 loan, average time required is ~2-3 days (20 working hours).</text>
  </threadedComment>
  <threadedComment ref="D13" dT="2021-05-26T09:27:40.82" personId="{B82BB38A-A9E6-44D7-8370-E786DFC1899E}" id="{D4A9AD57-6218-4205-9A35-4B44FDCDDA4E}">
    <text>Average gross costs per 1 hour.</text>
  </threadedComment>
  <threadedComment ref="C14" dT="2021-04-02T10:11:56.17" personId="{B82BB38A-A9E6-44D7-8370-E786DFC1899E}" id="{F9997335-C961-42CB-970D-773462788166}">
    <text>0.5h per month for 1 loan (including accounting, analysis and admin.)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9" dT="2022-01-12T13:21:18.59" personId="{B82BB38A-A9E6-44D7-8370-E786DFC1899E}" id="{9C47816B-182E-4841-8E90-155A9D5F0D7D}">
    <text>LGD&lt;30%</text>
  </threadedComment>
  <threadedComment ref="D19" dT="2022-01-12T13:21:07.16" personId="{B82BB38A-A9E6-44D7-8370-E786DFC1899E}" id="{89337C37-AD10-402C-B657-5037A0BB22D9}">
    <text>LGD tarp 30% ir 60%</text>
  </threadedComment>
  <threadedComment ref="E19" dT="2022-01-12T13:21:45.44" personId="{B82BB38A-A9E6-44D7-8370-E786DFC1899E}" id="{6C3A772C-543D-48B7-9691-044ADB0F3B9F}">
    <text>LGD&gt;60%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mpetition-policy.ec.europa.eu/state-aid/legislation/reference-discount-rates-and-recovery-interest-rates/reference-and-discount-rates_en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ompetition-policy.ec.europa.eu/state-aid/legislation/reference-discount-rates-and-recovery-interest-rates/reference-and-discount-rates_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05D1F-CE49-4A89-B1AA-EB085EA638F3}">
  <sheetPr codeName="Sheet1"/>
  <dimension ref="A1:F19"/>
  <sheetViews>
    <sheetView workbookViewId="0">
      <selection activeCell="N14" sqref="N14"/>
    </sheetView>
  </sheetViews>
  <sheetFormatPr defaultRowHeight="14.4" x14ac:dyDescent="0.3"/>
  <cols>
    <col min="1" max="1" width="27.109375" customWidth="1"/>
    <col min="3" max="3" width="10.44140625" style="45" customWidth="1"/>
    <col min="4" max="4" width="12" bestFit="1" customWidth="1"/>
  </cols>
  <sheetData>
    <row r="1" spans="1:6" x14ac:dyDescent="0.3">
      <c r="A1" s="43" t="s">
        <v>7</v>
      </c>
    </row>
    <row r="2" spans="1:6" x14ac:dyDescent="0.3">
      <c r="C2" s="46"/>
    </row>
    <row r="3" spans="1:6" x14ac:dyDescent="0.3">
      <c r="A3" t="s">
        <v>1</v>
      </c>
      <c r="C3" s="46">
        <f>C4*C5</f>
        <v>50000000</v>
      </c>
    </row>
    <row r="4" spans="1:6" x14ac:dyDescent="0.3">
      <c r="A4" t="s">
        <v>3</v>
      </c>
      <c r="C4" s="46">
        <v>100000</v>
      </c>
    </row>
    <row r="5" spans="1:6" x14ac:dyDescent="0.3">
      <c r="A5" t="s">
        <v>2</v>
      </c>
      <c r="C5" s="46">
        <v>500</v>
      </c>
      <c r="E5" s="1"/>
    </row>
    <row r="6" spans="1:6" x14ac:dyDescent="0.3">
      <c r="A6" t="s">
        <v>4</v>
      </c>
      <c r="C6" s="47">
        <v>48</v>
      </c>
    </row>
    <row r="7" spans="1:6" x14ac:dyDescent="0.3">
      <c r="A7" t="s">
        <v>5</v>
      </c>
      <c r="C7" s="48">
        <v>0.14176893779094371</v>
      </c>
      <c r="E7" s="3"/>
      <c r="F7" s="3"/>
    </row>
    <row r="8" spans="1:6" x14ac:dyDescent="0.3">
      <c r="A8" t="s">
        <v>6</v>
      </c>
      <c r="C8" s="46">
        <f>8*18*D8</f>
        <v>7200</v>
      </c>
      <c r="D8" s="49">
        <v>50</v>
      </c>
    </row>
    <row r="11" spans="1:6" x14ac:dyDescent="0.3">
      <c r="A11" s="43" t="s">
        <v>12</v>
      </c>
      <c r="C11" s="50">
        <f>SUM(C12:C16)</f>
        <v>1050368.1760473973</v>
      </c>
    </row>
    <row r="12" spans="1:6" ht="27" customHeight="1" x14ac:dyDescent="0.3">
      <c r="A12" s="51" t="s">
        <v>9</v>
      </c>
      <c r="C12" s="46">
        <f>40000*2+20000</f>
        <v>100000</v>
      </c>
    </row>
    <row r="13" spans="1:6" ht="19.5" customHeight="1" x14ac:dyDescent="0.3">
      <c r="A13" t="s">
        <v>8</v>
      </c>
      <c r="C13" s="46">
        <f>+C5*20*D13</f>
        <v>200000</v>
      </c>
      <c r="D13" s="34">
        <v>20</v>
      </c>
    </row>
    <row r="14" spans="1:6" x14ac:dyDescent="0.3">
      <c r="A14" t="s">
        <v>10</v>
      </c>
      <c r="C14" s="46">
        <f>+C5*D13/2*C6</f>
        <v>240000</v>
      </c>
    </row>
    <row r="15" spans="1:6" x14ac:dyDescent="0.3">
      <c r="A15" t="s">
        <v>11</v>
      </c>
      <c r="C15" s="46">
        <f>+C5*C7*C8</f>
        <v>510368.17604739737</v>
      </c>
    </row>
    <row r="16" spans="1:6" x14ac:dyDescent="0.3">
      <c r="A16" t="s">
        <v>0</v>
      </c>
      <c r="C16" s="46">
        <v>0</v>
      </c>
    </row>
    <row r="18" spans="1:3" x14ac:dyDescent="0.3">
      <c r="A18" t="s">
        <v>13</v>
      </c>
      <c r="C18" s="4">
        <f>+C11/C3</f>
        <v>2.1007363520947946E-2</v>
      </c>
    </row>
    <row r="19" spans="1:3" x14ac:dyDescent="0.3">
      <c r="A19" t="s">
        <v>14</v>
      </c>
      <c r="C19" s="4">
        <f>+C18/C6*12</f>
        <v>5.2518408802369864E-3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F04A-A6CD-4116-82F8-C11993B90D79}">
  <sheetPr codeName="Sheet2"/>
  <dimension ref="A1:F27"/>
  <sheetViews>
    <sheetView workbookViewId="0">
      <selection activeCell="C27" sqref="A1:C27"/>
    </sheetView>
  </sheetViews>
  <sheetFormatPr defaultRowHeight="14.4" x14ac:dyDescent="0.3"/>
  <cols>
    <col min="1" max="1" width="48.6640625" bestFit="1" customWidth="1"/>
    <col min="2" max="2" width="0" hidden="1" customWidth="1"/>
    <col min="3" max="3" width="10.44140625" style="45" customWidth="1"/>
    <col min="4" max="4" width="12" bestFit="1" customWidth="1"/>
  </cols>
  <sheetData>
    <row r="1" spans="1:6" x14ac:dyDescent="0.3">
      <c r="A1" s="43" t="s">
        <v>7</v>
      </c>
    </row>
    <row r="2" spans="1:6" x14ac:dyDescent="0.3">
      <c r="C2" s="46"/>
    </row>
    <row r="3" spans="1:6" x14ac:dyDescent="0.3">
      <c r="A3" t="s">
        <v>65</v>
      </c>
      <c r="C3" s="46">
        <f>C4*C5</f>
        <v>50000000</v>
      </c>
    </row>
    <row r="4" spans="1:6" x14ac:dyDescent="0.3">
      <c r="A4" t="s">
        <v>3</v>
      </c>
      <c r="C4" s="46">
        <v>100000</v>
      </c>
    </row>
    <row r="5" spans="1:6" x14ac:dyDescent="0.3">
      <c r="A5" t="s">
        <v>2</v>
      </c>
      <c r="C5" s="46">
        <v>500</v>
      </c>
      <c r="E5" s="1"/>
    </row>
    <row r="6" spans="1:6" x14ac:dyDescent="0.3">
      <c r="A6" t="s">
        <v>4</v>
      </c>
      <c r="C6" s="47">
        <v>48</v>
      </c>
    </row>
    <row r="7" spans="1:6" x14ac:dyDescent="0.3">
      <c r="A7" t="s">
        <v>5</v>
      </c>
      <c r="C7" s="48">
        <v>0.14176893779094371</v>
      </c>
      <c r="E7" s="3"/>
      <c r="F7" s="3"/>
    </row>
    <row r="9" spans="1:6" x14ac:dyDescent="0.3">
      <c r="A9" t="s">
        <v>6</v>
      </c>
      <c r="C9" s="46">
        <f>8*18*D9</f>
        <v>0</v>
      </c>
      <c r="D9" s="49"/>
    </row>
    <row r="12" spans="1:6" x14ac:dyDescent="0.3">
      <c r="A12" s="43" t="s">
        <v>64</v>
      </c>
      <c r="C12" s="50">
        <f>SUM(C13:C24)</f>
        <v>1050693.5605162929</v>
      </c>
    </row>
    <row r="13" spans="1:6" ht="28.8" x14ac:dyDescent="0.3">
      <c r="A13" s="51" t="s">
        <v>9</v>
      </c>
      <c r="C13" s="46">
        <f>40000*2+20000</f>
        <v>100000</v>
      </c>
    </row>
    <row r="14" spans="1:6" x14ac:dyDescent="0.3">
      <c r="A14" s="51" t="s">
        <v>57</v>
      </c>
      <c r="C14" s="46">
        <v>20</v>
      </c>
    </row>
    <row r="15" spans="1:6" x14ac:dyDescent="0.3">
      <c r="A15" s="51" t="s">
        <v>58</v>
      </c>
      <c r="C15" s="46">
        <v>20</v>
      </c>
    </row>
    <row r="16" spans="1:6" x14ac:dyDescent="0.3">
      <c r="A16" t="s">
        <v>59</v>
      </c>
      <c r="C16" s="46">
        <f>+C5*C15*C14</f>
        <v>200000</v>
      </c>
      <c r="D16" s="34"/>
    </row>
    <row r="17" spans="1:4" x14ac:dyDescent="0.3">
      <c r="A17" s="51" t="s">
        <v>60</v>
      </c>
      <c r="C17" s="85">
        <v>0.5</v>
      </c>
      <c r="D17" s="34"/>
    </row>
    <row r="18" spans="1:4" x14ac:dyDescent="0.3">
      <c r="A18" s="51" t="s">
        <v>58</v>
      </c>
      <c r="C18" s="46">
        <v>20</v>
      </c>
      <c r="D18" s="34"/>
    </row>
    <row r="19" spans="1:4" x14ac:dyDescent="0.3">
      <c r="A19" t="s">
        <v>61</v>
      </c>
      <c r="C19" s="46">
        <f>C5*C6*C17*C18</f>
        <v>240000</v>
      </c>
    </row>
    <row r="20" spans="1:4" x14ac:dyDescent="0.3">
      <c r="A20" s="51" t="s">
        <v>62</v>
      </c>
      <c r="C20" s="46">
        <f>C5*C7</f>
        <v>70.884468895471855</v>
      </c>
    </row>
    <row r="21" spans="1:4" x14ac:dyDescent="0.3">
      <c r="A21" s="51" t="s">
        <v>63</v>
      </c>
      <c r="C21" s="46">
        <f>18*8</f>
        <v>144</v>
      </c>
    </row>
    <row r="22" spans="1:4" x14ac:dyDescent="0.3">
      <c r="A22" t="s">
        <v>56</v>
      </c>
      <c r="C22" s="46">
        <v>50</v>
      </c>
      <c r="D22" s="49"/>
    </row>
    <row r="23" spans="1:4" x14ac:dyDescent="0.3">
      <c r="A23" t="s">
        <v>11</v>
      </c>
      <c r="C23" s="46">
        <f>C20*C21*C22</f>
        <v>510368.17604739737</v>
      </c>
    </row>
    <row r="24" spans="1:4" x14ac:dyDescent="0.3">
      <c r="A24" t="s">
        <v>0</v>
      </c>
      <c r="C24" s="46">
        <v>0</v>
      </c>
    </row>
    <row r="26" spans="1:4" x14ac:dyDescent="0.3">
      <c r="A26" s="43" t="s">
        <v>13</v>
      </c>
      <c r="B26" s="43"/>
      <c r="C26" s="86">
        <f>+C12/C3</f>
        <v>2.1013871210325857E-2</v>
      </c>
    </row>
    <row r="27" spans="1:4" x14ac:dyDescent="0.3">
      <c r="A27" s="43" t="s">
        <v>14</v>
      </c>
      <c r="B27" s="43"/>
      <c r="C27" s="86">
        <f>+C26/C6*12</f>
        <v>5.2534678025814643E-3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CA4D-F5BA-4176-AD10-0CB0AE6366BB}">
  <sheetPr codeName="Sheet3">
    <pageSetUpPr fitToPage="1"/>
  </sheetPr>
  <dimension ref="A2:AB188"/>
  <sheetViews>
    <sheetView topLeftCell="A46" zoomScale="90" zoomScaleNormal="90" workbookViewId="0">
      <selection activeCell="C67" sqref="C67"/>
    </sheetView>
  </sheetViews>
  <sheetFormatPr defaultRowHeight="14.4" x14ac:dyDescent="0.3"/>
  <cols>
    <col min="1" max="1" width="7.109375" customWidth="1"/>
    <col min="2" max="2" width="47.6640625" customWidth="1"/>
    <col min="3" max="3" width="21.33203125" customWidth="1"/>
    <col min="4" max="4" width="12.5546875" customWidth="1"/>
    <col min="5" max="5" width="13.109375" customWidth="1"/>
    <col min="6" max="6" width="17.6640625" customWidth="1"/>
    <col min="7" max="7" width="12.88671875" customWidth="1"/>
    <col min="8" max="8" width="15.5546875" customWidth="1"/>
    <col min="9" max="9" width="13.33203125" customWidth="1"/>
    <col min="10" max="10" width="12" customWidth="1"/>
    <col min="11" max="11" width="13.109375" customWidth="1"/>
    <col min="12" max="12" width="12" customWidth="1"/>
    <col min="13" max="13" width="12.33203125" customWidth="1"/>
    <col min="14" max="15" width="12.5546875" customWidth="1"/>
    <col min="16" max="16" width="13.44140625" customWidth="1"/>
    <col min="17" max="17" width="12" customWidth="1"/>
    <col min="18" max="18" width="12.33203125" customWidth="1"/>
    <col min="19" max="19" width="12.109375" customWidth="1"/>
    <col min="20" max="20" width="13.109375" customWidth="1"/>
    <col min="21" max="21" width="13" customWidth="1"/>
    <col min="22" max="22" width="12" customWidth="1"/>
    <col min="23" max="23" width="14" customWidth="1"/>
    <col min="24" max="24" width="11.88671875" customWidth="1"/>
    <col min="25" max="25" width="8.33203125" customWidth="1"/>
    <col min="26" max="26" width="10.109375" customWidth="1"/>
    <col min="27" max="27" width="10" customWidth="1"/>
    <col min="28" max="28" width="10.44140625" customWidth="1"/>
    <col min="29" max="29" width="10.5546875" customWidth="1"/>
    <col min="30" max="30" width="10.44140625" customWidth="1"/>
    <col min="31" max="31" width="11.5546875" customWidth="1"/>
    <col min="32" max="32" width="10.109375" customWidth="1"/>
    <col min="33" max="35" width="10.88671875" customWidth="1"/>
    <col min="36" max="38" width="10.109375" customWidth="1"/>
    <col min="39" max="39" width="10.5546875" customWidth="1"/>
  </cols>
  <sheetData>
    <row r="2" spans="2:11" ht="15" thickBot="1" x14ac:dyDescent="0.35">
      <c r="B2" s="43" t="s">
        <v>33</v>
      </c>
    </row>
    <row r="3" spans="2:11" ht="16.8" x14ac:dyDescent="0.3">
      <c r="B3" s="151" t="s">
        <v>17</v>
      </c>
      <c r="C3" s="152"/>
      <c r="D3" s="152"/>
      <c r="E3" s="153"/>
    </row>
    <row r="4" spans="2:11" ht="16.8" x14ac:dyDescent="0.3">
      <c r="B4" s="32" t="s">
        <v>25</v>
      </c>
      <c r="C4" s="154" t="s">
        <v>35</v>
      </c>
      <c r="D4" s="155"/>
      <c r="E4" s="156"/>
    </row>
    <row r="5" spans="2:11" ht="16.8" x14ac:dyDescent="0.3">
      <c r="B5" s="29"/>
      <c r="C5" s="32" t="s">
        <v>18</v>
      </c>
      <c r="D5" s="32" t="s">
        <v>19</v>
      </c>
      <c r="E5" s="32" t="s">
        <v>20</v>
      </c>
    </row>
    <row r="6" spans="2:11" ht="16.8" x14ac:dyDescent="0.3">
      <c r="B6" s="5" t="s">
        <v>99</v>
      </c>
      <c r="C6" s="32">
        <v>60</v>
      </c>
      <c r="D6" s="32">
        <v>75</v>
      </c>
      <c r="E6" s="32">
        <v>100</v>
      </c>
    </row>
    <row r="7" spans="2:11" ht="16.8" x14ac:dyDescent="0.3">
      <c r="B7" s="6" t="s">
        <v>100</v>
      </c>
      <c r="C7" s="32">
        <v>75</v>
      </c>
      <c r="D7" s="32">
        <v>100</v>
      </c>
      <c r="E7" s="32">
        <v>220</v>
      </c>
    </row>
    <row r="8" spans="2:11" ht="16.8" x14ac:dyDescent="0.3">
      <c r="B8" s="7" t="s">
        <v>101</v>
      </c>
      <c r="C8" s="32">
        <v>100</v>
      </c>
      <c r="D8" s="32">
        <v>220</v>
      </c>
      <c r="E8" s="32">
        <v>400</v>
      </c>
    </row>
    <row r="9" spans="2:11" ht="16.8" x14ac:dyDescent="0.3">
      <c r="B9" s="8" t="s">
        <v>102</v>
      </c>
      <c r="C9" s="32">
        <v>220</v>
      </c>
      <c r="D9" s="32">
        <v>400</v>
      </c>
      <c r="E9" s="32">
        <v>650</v>
      </c>
    </row>
    <row r="10" spans="2:11" ht="16.8" x14ac:dyDescent="0.3">
      <c r="B10" s="36" t="s">
        <v>24</v>
      </c>
      <c r="C10" s="32">
        <v>400</v>
      </c>
      <c r="D10" s="32">
        <v>650</v>
      </c>
      <c r="E10" s="32">
        <v>1000</v>
      </c>
    </row>
    <row r="13" spans="2:11" x14ac:dyDescent="0.3">
      <c r="I13" s="54"/>
    </row>
    <row r="14" spans="2:11" ht="16.8" x14ac:dyDescent="0.3">
      <c r="B14" s="43" t="s">
        <v>26</v>
      </c>
      <c r="I14" s="74"/>
    </row>
    <row r="15" spans="2:11" x14ac:dyDescent="0.3">
      <c r="B15" s="43"/>
      <c r="J15" t="s">
        <v>109</v>
      </c>
      <c r="K15">
        <v>1</v>
      </c>
    </row>
    <row r="16" spans="2:11" ht="15" thickBot="1" x14ac:dyDescent="0.35">
      <c r="B16" s="43"/>
      <c r="J16" t="s">
        <v>110</v>
      </c>
      <c r="K16">
        <v>0.7</v>
      </c>
    </row>
    <row r="17" spans="1:24" ht="16.8" x14ac:dyDescent="0.3">
      <c r="B17" s="151" t="s">
        <v>17</v>
      </c>
      <c r="C17" s="152"/>
      <c r="D17" s="152"/>
      <c r="E17" s="153"/>
      <c r="G17" s="43" t="s">
        <v>34</v>
      </c>
    </row>
    <row r="18" spans="1:24" ht="16.8" x14ac:dyDescent="0.3">
      <c r="B18" s="32" t="s">
        <v>25</v>
      </c>
      <c r="C18" s="154" t="s">
        <v>35</v>
      </c>
      <c r="D18" s="155"/>
      <c r="E18" s="156"/>
      <c r="G18" s="55" t="s">
        <v>27</v>
      </c>
      <c r="H18" s="56"/>
      <c r="J18" s="54" t="s">
        <v>104</v>
      </c>
      <c r="K18" s="54">
        <v>1</v>
      </c>
    </row>
    <row r="19" spans="1:24" ht="16.8" x14ac:dyDescent="0.3">
      <c r="B19" s="28"/>
      <c r="C19" s="31">
        <v>1</v>
      </c>
      <c r="D19" s="31">
        <v>0.5</v>
      </c>
      <c r="E19" s="31">
        <v>0.2</v>
      </c>
      <c r="G19" s="56">
        <v>0</v>
      </c>
      <c r="H19" s="56">
        <v>1.2</v>
      </c>
      <c r="J19" s="54" t="s">
        <v>103</v>
      </c>
      <c r="K19" s="54">
        <v>1</v>
      </c>
    </row>
    <row r="20" spans="1:24" ht="16.8" x14ac:dyDescent="0.3">
      <c r="B20" s="66" t="s">
        <v>43</v>
      </c>
      <c r="C20" s="71">
        <f t="shared" ref="C20:E23" si="0">C7/$H$22</f>
        <v>75</v>
      </c>
      <c r="D20" s="71">
        <f t="shared" si="0"/>
        <v>100</v>
      </c>
      <c r="E20" s="71">
        <f t="shared" si="0"/>
        <v>220</v>
      </c>
      <c r="G20" s="27">
        <v>1</v>
      </c>
      <c r="H20" s="27">
        <v>1.1000000000000001</v>
      </c>
    </row>
    <row r="21" spans="1:24" ht="16.8" x14ac:dyDescent="0.3">
      <c r="B21" s="67" t="s">
        <v>44</v>
      </c>
      <c r="C21" s="71">
        <f t="shared" si="0"/>
        <v>100</v>
      </c>
      <c r="D21" s="71">
        <f t="shared" si="0"/>
        <v>220</v>
      </c>
      <c r="E21" s="71">
        <f t="shared" si="0"/>
        <v>400</v>
      </c>
      <c r="G21" s="27">
        <v>2</v>
      </c>
      <c r="H21" s="27">
        <v>1.05</v>
      </c>
      <c r="J21" s="38" t="s">
        <v>30</v>
      </c>
      <c r="K21" s="64">
        <f>admin!C19</f>
        <v>5.2518408802369864E-3</v>
      </c>
    </row>
    <row r="22" spans="1:24" ht="16.8" x14ac:dyDescent="0.3">
      <c r="B22" s="68" t="s">
        <v>45</v>
      </c>
      <c r="C22" s="71">
        <f t="shared" si="0"/>
        <v>220</v>
      </c>
      <c r="D22" s="71">
        <f t="shared" si="0"/>
        <v>400</v>
      </c>
      <c r="E22" s="71">
        <f t="shared" si="0"/>
        <v>650</v>
      </c>
      <c r="G22" s="27" t="s">
        <v>105</v>
      </c>
      <c r="H22" s="27">
        <v>1</v>
      </c>
      <c r="J22" s="38"/>
      <c r="K22" s="65"/>
    </row>
    <row r="23" spans="1:24" ht="16.8" x14ac:dyDescent="0.3">
      <c r="B23" s="69" t="s">
        <v>46</v>
      </c>
      <c r="C23" s="71">
        <f t="shared" si="0"/>
        <v>400</v>
      </c>
      <c r="D23" s="71">
        <f t="shared" si="0"/>
        <v>650</v>
      </c>
      <c r="E23" s="71">
        <f t="shared" si="0"/>
        <v>1000</v>
      </c>
    </row>
    <row r="24" spans="1:24" ht="16.8" x14ac:dyDescent="0.3">
      <c r="B24" s="70" t="s">
        <v>47</v>
      </c>
      <c r="C24" s="9" t="s">
        <v>38</v>
      </c>
      <c r="D24" s="9" t="s">
        <v>38</v>
      </c>
      <c r="E24" s="9" t="s">
        <v>38</v>
      </c>
    </row>
    <row r="25" spans="1:24" x14ac:dyDescent="0.3">
      <c r="C25" s="3"/>
    </row>
    <row r="26" spans="1:24" x14ac:dyDescent="0.3">
      <c r="C26" s="3"/>
    </row>
    <row r="28" spans="1:24" ht="15" thickBot="1" x14ac:dyDescent="0.35">
      <c r="B28" s="43"/>
      <c r="X28" s="54"/>
    </row>
    <row r="29" spans="1:24" x14ac:dyDescent="0.3">
      <c r="B29" s="157" t="s">
        <v>25</v>
      </c>
      <c r="C29" s="147" t="s">
        <v>35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  <c r="Q29" s="149"/>
      <c r="R29" s="149"/>
      <c r="S29" s="149"/>
      <c r="T29" s="149"/>
      <c r="U29" s="149"/>
      <c r="V29" s="149"/>
      <c r="W29" s="150"/>
      <c r="X29" s="54"/>
    </row>
    <row r="30" spans="1:24" ht="17.399999999999999" thickBot="1" x14ac:dyDescent="0.35">
      <c r="B30" s="158"/>
      <c r="C30" s="72">
        <v>1</v>
      </c>
      <c r="D30" s="73">
        <v>0.95</v>
      </c>
      <c r="E30" s="73">
        <v>0.9</v>
      </c>
      <c r="F30" s="73">
        <v>0.85</v>
      </c>
      <c r="G30" s="73">
        <v>0.8</v>
      </c>
      <c r="H30" s="73">
        <v>0.75</v>
      </c>
      <c r="I30" s="73">
        <f>+H30-0.05</f>
        <v>0.7</v>
      </c>
      <c r="J30" s="73">
        <f t="shared" ref="J30:L30" si="1">+I30-0.05</f>
        <v>0.64999999999999991</v>
      </c>
      <c r="K30" s="73">
        <f t="shared" si="1"/>
        <v>0.59999999999999987</v>
      </c>
      <c r="L30" s="73">
        <f t="shared" si="1"/>
        <v>0.54999999999999982</v>
      </c>
      <c r="M30" s="73">
        <v>0.5</v>
      </c>
      <c r="N30" s="73">
        <f>+M30-0.05</f>
        <v>0.45</v>
      </c>
      <c r="O30" s="73">
        <f t="shared" ref="O30:W30" si="2">+N30-0.05</f>
        <v>0.4</v>
      </c>
      <c r="P30" s="73">
        <f t="shared" si="2"/>
        <v>0.35000000000000003</v>
      </c>
      <c r="Q30" s="73">
        <f t="shared" si="2"/>
        <v>0.30000000000000004</v>
      </c>
      <c r="R30" s="73">
        <f t="shared" si="2"/>
        <v>0.25000000000000006</v>
      </c>
      <c r="S30" s="73">
        <f t="shared" si="2"/>
        <v>0.20000000000000007</v>
      </c>
      <c r="T30" s="73">
        <f t="shared" si="2"/>
        <v>0.15000000000000008</v>
      </c>
      <c r="U30" s="73">
        <f t="shared" si="2"/>
        <v>0.10000000000000007</v>
      </c>
      <c r="V30" s="73">
        <f t="shared" si="2"/>
        <v>5.0000000000000072E-2</v>
      </c>
      <c r="W30" s="10">
        <f t="shared" si="2"/>
        <v>6.9388939039072284E-17</v>
      </c>
      <c r="X30" s="60"/>
    </row>
    <row r="31" spans="1:24" ht="16.8" x14ac:dyDescent="0.3">
      <c r="B31" s="118" t="s">
        <v>99</v>
      </c>
      <c r="C31" s="13">
        <f>C20/10000</f>
        <v>7.4999999999999997E-3</v>
      </c>
      <c r="D31" s="14">
        <f>C31+($D20-$C20)/COUNT($D30:$M30)/10000</f>
        <v>7.7499999999999999E-3</v>
      </c>
      <c r="E31" s="14">
        <f>D31+($D20-$C20)/COUNT($D30:$M30)/10000</f>
        <v>8.0000000000000002E-3</v>
      </c>
      <c r="F31" s="14">
        <f t="shared" ref="E31:M34" si="3">E31+($D20-$C20)/COUNT($D30:$M30)/10000</f>
        <v>8.2500000000000004E-3</v>
      </c>
      <c r="G31" s="14">
        <f t="shared" si="3"/>
        <v>8.5000000000000006E-3</v>
      </c>
      <c r="H31" s="14">
        <f t="shared" si="3"/>
        <v>8.7500000000000008E-3</v>
      </c>
      <c r="I31" s="14">
        <f t="shared" si="3"/>
        <v>9.0000000000000011E-3</v>
      </c>
      <c r="J31" s="14">
        <f t="shared" si="3"/>
        <v>9.2500000000000013E-3</v>
      </c>
      <c r="K31" s="14">
        <f t="shared" si="3"/>
        <v>9.5000000000000015E-3</v>
      </c>
      <c r="L31" s="14">
        <f>K31+($D20-$C20)/COUNT($D30:$M30)/10000</f>
        <v>9.7500000000000017E-3</v>
      </c>
      <c r="M31" s="14">
        <f t="shared" si="3"/>
        <v>1.0000000000000002E-2</v>
      </c>
      <c r="N31" s="14">
        <f>M31+($E20-$D20)/COUNT($N30:$S30)/10000</f>
        <v>1.2000000000000002E-2</v>
      </c>
      <c r="O31" s="14">
        <f t="shared" ref="O31:W34" si="4">N31+($E20-$D20)/COUNT($N30:$S30)/10000</f>
        <v>1.4000000000000002E-2</v>
      </c>
      <c r="P31" s="14">
        <f>O31+($E20-$D20)/COUNT($N30:$S30)/10000</f>
        <v>1.6E-2</v>
      </c>
      <c r="Q31" s="14">
        <f t="shared" si="4"/>
        <v>1.8000000000000002E-2</v>
      </c>
      <c r="R31" s="14">
        <f>Q31+($E20-$D20)/COUNT($N30:$S30)/10000</f>
        <v>2.0000000000000004E-2</v>
      </c>
      <c r="S31" s="14">
        <f t="shared" si="4"/>
        <v>2.2000000000000006E-2</v>
      </c>
      <c r="T31" s="14">
        <f t="shared" si="4"/>
        <v>2.4000000000000007E-2</v>
      </c>
      <c r="U31" s="14">
        <f t="shared" si="4"/>
        <v>2.6000000000000009E-2</v>
      </c>
      <c r="V31" s="14">
        <f t="shared" si="4"/>
        <v>2.8000000000000011E-2</v>
      </c>
      <c r="W31" s="15">
        <f t="shared" si="4"/>
        <v>3.0000000000000013E-2</v>
      </c>
      <c r="X31" s="23"/>
    </row>
    <row r="32" spans="1:24" ht="16.8" x14ac:dyDescent="0.3">
      <c r="A32" s="4"/>
      <c r="B32" s="118" t="s">
        <v>100</v>
      </c>
      <c r="C32" s="16">
        <f t="shared" ref="C32:C34" si="5">C21/10000</f>
        <v>0.01</v>
      </c>
      <c r="D32" s="9">
        <f t="shared" ref="D32:D34" si="6">C32+($D21-$C21)/COUNT($D31:$M31)/10000</f>
        <v>1.12E-2</v>
      </c>
      <c r="E32" s="9">
        <f t="shared" si="3"/>
        <v>1.24E-2</v>
      </c>
      <c r="F32" s="9">
        <f t="shared" si="3"/>
        <v>1.3599999999999999E-2</v>
      </c>
      <c r="G32" s="9">
        <f t="shared" si="3"/>
        <v>1.4799999999999999E-2</v>
      </c>
      <c r="H32" s="9">
        <f t="shared" si="3"/>
        <v>1.6E-2</v>
      </c>
      <c r="I32" s="9">
        <f t="shared" si="3"/>
        <v>1.72E-2</v>
      </c>
      <c r="J32" s="9">
        <f t="shared" si="3"/>
        <v>1.84E-2</v>
      </c>
      <c r="K32" s="9">
        <f t="shared" si="3"/>
        <v>1.9599999999999999E-2</v>
      </c>
      <c r="L32" s="9">
        <f t="shared" si="3"/>
        <v>2.0799999999999999E-2</v>
      </c>
      <c r="M32" s="9">
        <f t="shared" si="3"/>
        <v>2.1999999999999999E-2</v>
      </c>
      <c r="N32" s="9">
        <f t="shared" ref="N32:N34" si="7">M32+($E21-$D21)/COUNT($N31:$S31)/10000</f>
        <v>2.4999999999999998E-2</v>
      </c>
      <c r="O32" s="9">
        <f t="shared" si="4"/>
        <v>2.7999999999999997E-2</v>
      </c>
      <c r="P32" s="9">
        <f t="shared" si="4"/>
        <v>3.0999999999999996E-2</v>
      </c>
      <c r="Q32" s="9">
        <f t="shared" si="4"/>
        <v>3.3999999999999996E-2</v>
      </c>
      <c r="R32" s="9">
        <f t="shared" si="4"/>
        <v>3.6999999999999998E-2</v>
      </c>
      <c r="S32" s="9">
        <f t="shared" si="4"/>
        <v>0.04</v>
      </c>
      <c r="T32" s="9">
        <f t="shared" si="4"/>
        <v>4.3000000000000003E-2</v>
      </c>
      <c r="U32" s="9">
        <f t="shared" si="4"/>
        <v>4.6000000000000006E-2</v>
      </c>
      <c r="V32" s="9">
        <f t="shared" si="4"/>
        <v>4.9000000000000009E-2</v>
      </c>
      <c r="W32" s="17">
        <f t="shared" si="4"/>
        <v>5.2000000000000011E-2</v>
      </c>
      <c r="X32" s="23"/>
    </row>
    <row r="33" spans="1:24" ht="16.8" x14ac:dyDescent="0.3">
      <c r="A33" s="4"/>
      <c r="B33" s="118" t="s">
        <v>101</v>
      </c>
      <c r="C33" s="16">
        <f t="shared" si="5"/>
        <v>2.1999999999999999E-2</v>
      </c>
      <c r="D33" s="9">
        <f t="shared" si="6"/>
        <v>2.3799999999999998E-2</v>
      </c>
      <c r="E33" s="9">
        <f t="shared" si="3"/>
        <v>2.5599999999999998E-2</v>
      </c>
      <c r="F33" s="9">
        <f t="shared" si="3"/>
        <v>2.7399999999999997E-2</v>
      </c>
      <c r="G33" s="9">
        <f t="shared" si="3"/>
        <v>2.9199999999999997E-2</v>
      </c>
      <c r="H33" s="9">
        <f t="shared" si="3"/>
        <v>3.0999999999999996E-2</v>
      </c>
      <c r="I33" s="9">
        <f t="shared" si="3"/>
        <v>3.2799999999999996E-2</v>
      </c>
      <c r="J33" s="9">
        <f t="shared" si="3"/>
        <v>3.4599999999999999E-2</v>
      </c>
      <c r="K33" s="9">
        <f t="shared" si="3"/>
        <v>3.6400000000000002E-2</v>
      </c>
      <c r="L33" s="9">
        <f t="shared" si="3"/>
        <v>3.8200000000000005E-2</v>
      </c>
      <c r="M33" s="9">
        <f t="shared" si="3"/>
        <v>4.0000000000000008E-2</v>
      </c>
      <c r="N33" s="9">
        <f t="shared" si="7"/>
        <v>4.4166666666666674E-2</v>
      </c>
      <c r="O33" s="9">
        <f t="shared" si="4"/>
        <v>4.8333333333333339E-2</v>
      </c>
      <c r="P33" s="9">
        <f t="shared" si="4"/>
        <v>5.2500000000000005E-2</v>
      </c>
      <c r="Q33" s="9">
        <f t="shared" si="4"/>
        <v>5.6666666666666671E-2</v>
      </c>
      <c r="R33" s="9">
        <f t="shared" si="4"/>
        <v>6.0833333333333336E-2</v>
      </c>
      <c r="S33" s="9">
        <f t="shared" si="4"/>
        <v>6.5000000000000002E-2</v>
      </c>
      <c r="T33" s="9">
        <f t="shared" si="4"/>
        <v>6.9166666666666668E-2</v>
      </c>
      <c r="U33" s="9">
        <f t="shared" si="4"/>
        <v>7.3333333333333334E-2</v>
      </c>
      <c r="V33" s="9">
        <f t="shared" si="4"/>
        <v>7.7499999999999999E-2</v>
      </c>
      <c r="W33" s="17">
        <f t="shared" si="4"/>
        <v>8.1666666666666665E-2</v>
      </c>
      <c r="X33" s="23"/>
    </row>
    <row r="34" spans="1:24" ht="16.8" x14ac:dyDescent="0.3">
      <c r="B34" s="118" t="s">
        <v>102</v>
      </c>
      <c r="C34" s="16">
        <f t="shared" si="5"/>
        <v>0.04</v>
      </c>
      <c r="D34" s="9">
        <f t="shared" si="6"/>
        <v>4.2500000000000003E-2</v>
      </c>
      <c r="E34" s="9">
        <f t="shared" si="3"/>
        <v>4.5000000000000005E-2</v>
      </c>
      <c r="F34" s="9">
        <f t="shared" si="3"/>
        <v>4.7500000000000007E-2</v>
      </c>
      <c r="G34" s="9">
        <f t="shared" si="3"/>
        <v>5.000000000000001E-2</v>
      </c>
      <c r="H34" s="9">
        <f t="shared" si="3"/>
        <v>5.2500000000000012E-2</v>
      </c>
      <c r="I34" s="9">
        <f t="shared" si="3"/>
        <v>5.5000000000000014E-2</v>
      </c>
      <c r="J34" s="9">
        <f t="shared" si="3"/>
        <v>5.7500000000000016E-2</v>
      </c>
      <c r="K34" s="9">
        <f t="shared" si="3"/>
        <v>6.0000000000000019E-2</v>
      </c>
      <c r="L34" s="9">
        <f t="shared" si="3"/>
        <v>6.2500000000000014E-2</v>
      </c>
      <c r="M34" s="9">
        <f t="shared" si="3"/>
        <v>6.5000000000000016E-2</v>
      </c>
      <c r="N34" s="9">
        <f t="shared" si="7"/>
        <v>7.0833333333333345E-2</v>
      </c>
      <c r="O34" s="9">
        <f t="shared" si="4"/>
        <v>7.6666666666666675E-2</v>
      </c>
      <c r="P34" s="9">
        <f t="shared" si="4"/>
        <v>8.2500000000000004E-2</v>
      </c>
      <c r="Q34" s="9">
        <f t="shared" si="4"/>
        <v>8.8333333333333333E-2</v>
      </c>
      <c r="R34" s="9">
        <f t="shared" si="4"/>
        <v>9.4166666666666662E-2</v>
      </c>
      <c r="S34" s="9">
        <f t="shared" si="4"/>
        <v>9.9999999999999992E-2</v>
      </c>
      <c r="T34" s="9">
        <f t="shared" si="4"/>
        <v>0.10583333333333332</v>
      </c>
      <c r="U34" s="9">
        <f t="shared" si="4"/>
        <v>0.11166666666666665</v>
      </c>
      <c r="V34" s="9">
        <f t="shared" si="4"/>
        <v>0.11749999999999998</v>
      </c>
      <c r="W34" s="17">
        <f t="shared" si="4"/>
        <v>0.12333333333333331</v>
      </c>
      <c r="X34" s="23"/>
    </row>
    <row r="35" spans="1:24" ht="17.399999999999999" thickBot="1" x14ac:dyDescent="0.35">
      <c r="B35" s="18" t="s">
        <v>24</v>
      </c>
      <c r="C35" s="19" t="s">
        <v>38</v>
      </c>
      <c r="D35" s="20" t="s">
        <v>38</v>
      </c>
      <c r="E35" s="20" t="s">
        <v>38</v>
      </c>
      <c r="F35" s="20" t="s">
        <v>38</v>
      </c>
      <c r="G35" s="20" t="s">
        <v>38</v>
      </c>
      <c r="H35" s="20" t="s">
        <v>38</v>
      </c>
      <c r="I35" s="20" t="s">
        <v>38</v>
      </c>
      <c r="J35" s="20" t="s">
        <v>38</v>
      </c>
      <c r="K35" s="20" t="s">
        <v>38</v>
      </c>
      <c r="L35" s="20" t="s">
        <v>38</v>
      </c>
      <c r="M35" s="20" t="s">
        <v>38</v>
      </c>
      <c r="N35" s="20" t="s">
        <v>38</v>
      </c>
      <c r="O35" s="20" t="s">
        <v>38</v>
      </c>
      <c r="P35" s="20" t="s">
        <v>38</v>
      </c>
      <c r="Q35" s="20" t="s">
        <v>38</v>
      </c>
      <c r="R35" s="20" t="s">
        <v>38</v>
      </c>
      <c r="S35" s="20" t="s">
        <v>38</v>
      </c>
      <c r="T35" s="20" t="s">
        <v>38</v>
      </c>
      <c r="U35" s="20" t="s">
        <v>38</v>
      </c>
      <c r="V35" s="20" t="s">
        <v>38</v>
      </c>
      <c r="W35" s="21" t="s">
        <v>38</v>
      </c>
      <c r="X35" s="23"/>
    </row>
    <row r="36" spans="1:24" ht="16.8" x14ac:dyDescent="0.3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9.5" customHeight="1" x14ac:dyDescent="0.3">
      <c r="B37" s="79" t="s">
        <v>32</v>
      </c>
      <c r="C37" s="81" t="s">
        <v>48</v>
      </c>
      <c r="D37" s="81" t="s">
        <v>49</v>
      </c>
      <c r="E37" s="81" t="s">
        <v>50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23"/>
    </row>
    <row r="38" spans="1:24" ht="16.8" x14ac:dyDescent="0.3">
      <c r="B38" s="118" t="s">
        <v>99</v>
      </c>
      <c r="C38" s="76"/>
      <c r="D38" s="76"/>
      <c r="E38" s="76"/>
      <c r="F38" s="23"/>
      <c r="G38" s="23">
        <f>C20/10000/10</f>
        <v>7.5000000000000002E-4</v>
      </c>
      <c r="H38" s="23">
        <f t="shared" ref="H38:I38" si="8">D20/10000/10</f>
        <v>1E-3</v>
      </c>
      <c r="I38" s="23">
        <f t="shared" si="8"/>
        <v>2.1999999999999997E-3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6.8" x14ac:dyDescent="0.3">
      <c r="B39" s="118" t="s">
        <v>100</v>
      </c>
      <c r="C39" s="76"/>
      <c r="D39" s="76"/>
      <c r="E39" s="76"/>
      <c r="F39" s="23"/>
      <c r="G39" s="23">
        <f t="shared" ref="G39:G41" si="9">C21/10000/10</f>
        <v>1E-3</v>
      </c>
      <c r="H39" s="23">
        <f t="shared" ref="H39:H41" si="10">D21/10000/10</f>
        <v>2.1999999999999997E-3</v>
      </c>
      <c r="I39" s="23">
        <f t="shared" ref="I39:I41" si="11">E21/10000/10</f>
        <v>4.0000000000000001E-3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6.8" x14ac:dyDescent="0.3">
      <c r="B40" s="118" t="s">
        <v>101</v>
      </c>
      <c r="C40" s="76"/>
      <c r="D40" s="76"/>
      <c r="E40" s="76"/>
      <c r="F40" s="23"/>
      <c r="G40" s="23">
        <f t="shared" si="9"/>
        <v>2.1999999999999997E-3</v>
      </c>
      <c r="H40" s="23">
        <f t="shared" si="10"/>
        <v>4.0000000000000001E-3</v>
      </c>
      <c r="I40" s="23">
        <f t="shared" si="11"/>
        <v>6.5000000000000006E-3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6.8" x14ac:dyDescent="0.3">
      <c r="B41" s="118" t="s">
        <v>102</v>
      </c>
      <c r="C41" s="76"/>
      <c r="D41" s="76"/>
      <c r="E41" s="76"/>
      <c r="F41" s="23"/>
      <c r="G41" s="23">
        <f t="shared" si="9"/>
        <v>4.0000000000000001E-3</v>
      </c>
      <c r="H41" s="23">
        <f t="shared" si="10"/>
        <v>6.5000000000000006E-3</v>
      </c>
      <c r="I41" s="23">
        <f t="shared" si="11"/>
        <v>0.01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7.399999999999999" thickBot="1" x14ac:dyDescent="0.35">
      <c r="B42" s="18" t="s">
        <v>24</v>
      </c>
      <c r="C42" s="77"/>
      <c r="D42" s="77"/>
      <c r="E42" s="77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5" spans="1:24" ht="15" thickBot="1" x14ac:dyDescent="0.35">
      <c r="B45" s="43" t="s">
        <v>121</v>
      </c>
    </row>
    <row r="46" spans="1:24" ht="15" customHeight="1" thickBot="1" x14ac:dyDescent="0.35">
      <c r="B46" s="125"/>
      <c r="C46" s="147" t="s">
        <v>35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149"/>
      <c r="R46" s="149"/>
      <c r="S46" s="149"/>
      <c r="T46" s="149"/>
      <c r="U46" s="149"/>
      <c r="V46" s="149"/>
      <c r="W46" s="150"/>
    </row>
    <row r="47" spans="1:24" ht="17.399999999999999" thickBot="1" x14ac:dyDescent="0.35">
      <c r="B47" s="125" t="s">
        <v>122</v>
      </c>
      <c r="C47" s="61">
        <v>1</v>
      </c>
      <c r="D47" s="62">
        <v>0.95</v>
      </c>
      <c r="E47" s="62">
        <v>0.9</v>
      </c>
      <c r="F47" s="62">
        <v>0.85</v>
      </c>
      <c r="G47" s="62">
        <v>0.8</v>
      </c>
      <c r="H47" s="62">
        <v>0.75</v>
      </c>
      <c r="I47" s="62">
        <f>+H47-0.05</f>
        <v>0.7</v>
      </c>
      <c r="J47" s="62">
        <f t="shared" ref="J47:L47" si="12">+I47-0.05</f>
        <v>0.64999999999999991</v>
      </c>
      <c r="K47" s="62">
        <f t="shared" si="12"/>
        <v>0.59999999999999987</v>
      </c>
      <c r="L47" s="62">
        <f t="shared" si="12"/>
        <v>0.54999999999999982</v>
      </c>
      <c r="M47" s="62">
        <v>0.5</v>
      </c>
      <c r="N47" s="62">
        <f>+M47-0.05</f>
        <v>0.45</v>
      </c>
      <c r="O47" s="62">
        <f t="shared" ref="O47:W47" si="13">+N47-0.05</f>
        <v>0.4</v>
      </c>
      <c r="P47" s="62">
        <f t="shared" si="13"/>
        <v>0.35000000000000003</v>
      </c>
      <c r="Q47" s="62">
        <f t="shared" si="13"/>
        <v>0.30000000000000004</v>
      </c>
      <c r="R47" s="62">
        <f t="shared" si="13"/>
        <v>0.25000000000000006</v>
      </c>
      <c r="S47" s="62">
        <f t="shared" si="13"/>
        <v>0.20000000000000007</v>
      </c>
      <c r="T47" s="62">
        <f t="shared" si="13"/>
        <v>0.15000000000000008</v>
      </c>
      <c r="U47" s="62">
        <f t="shared" si="13"/>
        <v>0.10000000000000007</v>
      </c>
      <c r="V47" s="62">
        <f t="shared" si="13"/>
        <v>5.0000000000000072E-2</v>
      </c>
      <c r="W47" s="63">
        <f t="shared" si="13"/>
        <v>6.9388939039072284E-17</v>
      </c>
      <c r="X47" s="60"/>
    </row>
    <row r="48" spans="1:24" ht="16.8" x14ac:dyDescent="0.3">
      <c r="B48" s="118">
        <v>0</v>
      </c>
      <c r="C48" s="4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3"/>
    </row>
    <row r="49" spans="1:24" ht="16.8" x14ac:dyDescent="0.3">
      <c r="B49" s="118">
        <v>1</v>
      </c>
      <c r="C49" s="1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23"/>
    </row>
    <row r="50" spans="1:24" ht="16.8" x14ac:dyDescent="0.3">
      <c r="B50" s="118">
        <v>2</v>
      </c>
      <c r="C50" s="1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23"/>
    </row>
    <row r="51" spans="1:24" ht="16.8" x14ac:dyDescent="0.3">
      <c r="B51" s="118" t="s">
        <v>105</v>
      </c>
      <c r="C51" s="1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23"/>
    </row>
    <row r="52" spans="1:24" ht="17.399999999999999" thickBot="1" x14ac:dyDescent="0.35">
      <c r="B52" s="18" t="s">
        <v>24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  <c r="X52" s="23"/>
    </row>
    <row r="55" spans="1:24" ht="16.8" x14ac:dyDescent="0.3">
      <c r="B55" s="116" t="s">
        <v>98</v>
      </c>
    </row>
    <row r="56" spans="1:24" ht="15" thickBot="1" x14ac:dyDescent="0.35"/>
    <row r="57" spans="1:24" ht="14.25" customHeight="1" thickBot="1" x14ac:dyDescent="0.35">
      <c r="A57" s="54"/>
      <c r="B57" s="119" t="s">
        <v>93</v>
      </c>
      <c r="C57" s="120">
        <f>+Pricing!B5</f>
        <v>1</v>
      </c>
      <c r="E57" s="52"/>
    </row>
    <row r="58" spans="1:24" ht="14.25" customHeight="1" thickBot="1" x14ac:dyDescent="0.35">
      <c r="A58" s="54"/>
      <c r="B58" s="121" t="s">
        <v>95</v>
      </c>
      <c r="C58" s="120" t="str">
        <f>+Pricing!B6</f>
        <v>Patenkinamas (II)</v>
      </c>
      <c r="E58" s="52"/>
    </row>
    <row r="59" spans="1:24" ht="15.75" customHeight="1" thickBot="1" x14ac:dyDescent="0.35">
      <c r="A59" s="54"/>
      <c r="B59" s="121" t="s">
        <v>94</v>
      </c>
      <c r="C59" s="120" t="s">
        <v>103</v>
      </c>
      <c r="D59" s="35"/>
      <c r="G59" s="53"/>
      <c r="I59" s="2"/>
    </row>
    <row r="60" spans="1:24" ht="15.75" customHeight="1" thickBot="1" x14ac:dyDescent="0.35">
      <c r="A60" s="54"/>
      <c r="B60" s="121" t="s">
        <v>96</v>
      </c>
      <c r="C60" s="120">
        <v>1</v>
      </c>
      <c r="G60" s="80"/>
      <c r="I60" s="2"/>
    </row>
    <row r="61" spans="1:24" ht="15.75" customHeight="1" thickBot="1" x14ac:dyDescent="0.35">
      <c r="A61" s="54"/>
      <c r="B61" s="121" t="s">
        <v>107</v>
      </c>
      <c r="C61" s="123">
        <f>+Pricing!B9</f>
        <v>0.9</v>
      </c>
      <c r="G61" s="80"/>
      <c r="I61" s="2"/>
    </row>
    <row r="62" spans="1:24" ht="15.75" customHeight="1" x14ac:dyDescent="0.3">
      <c r="A62" s="54"/>
      <c r="B62" s="121" t="s">
        <v>108</v>
      </c>
      <c r="C62" s="120" t="s">
        <v>109</v>
      </c>
      <c r="G62" s="80"/>
      <c r="I62" s="2"/>
    </row>
    <row r="63" spans="1:24" ht="15.75" customHeight="1" x14ac:dyDescent="0.3">
      <c r="A63" s="54"/>
      <c r="B63" s="121" t="s">
        <v>97</v>
      </c>
      <c r="C63" s="122">
        <f>IF(AND($C$59=$J$18,OR($C$58=$B$8,$C$58=$B$9),$C$61&lt;$Q$85),"Nefinansuojame",HLOOKUP($C$61,$C$85:$W$95,$C$60+1,FALSE))</f>
        <v>1.8891840880236987E-2</v>
      </c>
      <c r="E63" s="4"/>
      <c r="G63" s="80"/>
      <c r="I63" s="2"/>
    </row>
    <row r="64" spans="1:24" ht="15.75" customHeight="1" x14ac:dyDescent="0.3">
      <c r="A64" s="54"/>
      <c r="B64" s="121" t="s">
        <v>119</v>
      </c>
      <c r="C64" s="122">
        <f>+HLOOKUP($C$61,$C$101:$W$111,$C$60+1,FALSE)</f>
        <v>5.6675522640710959E-3</v>
      </c>
      <c r="G64" s="80"/>
      <c r="I64" s="2"/>
    </row>
    <row r="65" spans="1:28" ht="15.75" customHeight="1" x14ac:dyDescent="0.3">
      <c r="A65" s="54"/>
      <c r="B65" s="121" t="s">
        <v>130</v>
      </c>
      <c r="C65" s="122">
        <v>1.49E-2</v>
      </c>
      <c r="D65" s="132" t="s">
        <v>129</v>
      </c>
      <c r="G65" s="80"/>
      <c r="I65" s="2"/>
    </row>
    <row r="66" spans="1:28" ht="15.75" customHeight="1" x14ac:dyDescent="0.3">
      <c r="A66" s="54"/>
      <c r="B66" s="121" t="s">
        <v>133</v>
      </c>
      <c r="C66" s="122">
        <f>(C63)*0.3</f>
        <v>5.6675522640710959E-3</v>
      </c>
      <c r="G66" s="80"/>
      <c r="I66" s="2"/>
    </row>
    <row r="67" spans="1:28" ht="12.75" customHeight="1" x14ac:dyDescent="0.3">
      <c r="A67" s="54"/>
      <c r="B67" s="58" t="s">
        <v>134</v>
      </c>
      <c r="C67" s="57">
        <f>C64+C65*0.3</f>
        <v>1.0137552264071096E-2</v>
      </c>
      <c r="D67" s="5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Z67" s="39"/>
    </row>
    <row r="68" spans="1:28" ht="15" customHeight="1" thickBot="1" x14ac:dyDescent="0.35">
      <c r="A68" s="54"/>
      <c r="B68" s="75" t="s">
        <v>40</v>
      </c>
      <c r="W68" s="42"/>
      <c r="Z68" s="37"/>
    </row>
    <row r="69" spans="1:28" ht="15" customHeight="1" thickBot="1" x14ac:dyDescent="0.35">
      <c r="A69" s="54"/>
      <c r="B69" s="117"/>
      <c r="C69" s="147" t="s">
        <v>35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149"/>
      <c r="R69" s="149"/>
      <c r="S69" s="149"/>
      <c r="T69" s="149"/>
      <c r="U69" s="149"/>
      <c r="V69" s="149"/>
      <c r="W69" s="150"/>
      <c r="Z69" s="2"/>
      <c r="AA69" s="2"/>
    </row>
    <row r="70" spans="1:28" ht="15" customHeight="1" thickBot="1" x14ac:dyDescent="0.35">
      <c r="A70" s="54"/>
      <c r="B70" s="118" t="s">
        <v>36</v>
      </c>
      <c r="C70" s="40">
        <v>1</v>
      </c>
      <c r="D70" s="11">
        <v>0.95</v>
      </c>
      <c r="E70" s="11">
        <v>0.9</v>
      </c>
      <c r="F70" s="11">
        <v>0.85</v>
      </c>
      <c r="G70" s="11">
        <v>0.8</v>
      </c>
      <c r="H70" s="11">
        <v>0.75</v>
      </c>
      <c r="I70" s="11">
        <f>+H70-0.05</f>
        <v>0.7</v>
      </c>
      <c r="J70" s="11">
        <f t="shared" ref="J70:L70" si="14">+I70-0.05</f>
        <v>0.64999999999999991</v>
      </c>
      <c r="K70" s="11">
        <f t="shared" si="14"/>
        <v>0.59999999999999987</v>
      </c>
      <c r="L70" s="11">
        <f t="shared" si="14"/>
        <v>0.54999999999999982</v>
      </c>
      <c r="M70" s="11">
        <v>0.5</v>
      </c>
      <c r="N70" s="41">
        <f>+M70-0.05</f>
        <v>0.45</v>
      </c>
      <c r="O70" s="11">
        <f t="shared" ref="O70:W70" si="15">+N70-0.05</f>
        <v>0.4</v>
      </c>
      <c r="P70" s="11">
        <f t="shared" si="15"/>
        <v>0.35000000000000003</v>
      </c>
      <c r="Q70" s="11">
        <f t="shared" si="15"/>
        <v>0.30000000000000004</v>
      </c>
      <c r="R70" s="11">
        <f t="shared" si="15"/>
        <v>0.25000000000000006</v>
      </c>
      <c r="S70" s="11">
        <f t="shared" si="15"/>
        <v>0.20000000000000007</v>
      </c>
      <c r="T70" s="11">
        <f t="shared" si="15"/>
        <v>0.15000000000000008</v>
      </c>
      <c r="U70" s="11">
        <f t="shared" si="15"/>
        <v>0.10000000000000007</v>
      </c>
      <c r="V70" s="11">
        <f t="shared" si="15"/>
        <v>5.0000000000000072E-2</v>
      </c>
      <c r="W70" s="12">
        <f t="shared" si="15"/>
        <v>6.9388939039072284E-17</v>
      </c>
      <c r="Z70" s="37"/>
    </row>
    <row r="71" spans="1:28" ht="15" customHeight="1" thickBot="1" x14ac:dyDescent="0.35">
      <c r="A71" s="59"/>
      <c r="B71" s="118">
        <v>1</v>
      </c>
      <c r="C71" s="13">
        <f t="shared" ref="C71:L73" si="16">IF($C$58=$B$31,C$31+IF(C$70&gt;45%,$C$38,IF(C$70&gt;20%,$D$38,$E$38))*($B71-1),IF($C$58=$B$32,C$32+IF(C$70&gt;45%,$C$39,IF(C$70&gt;20%,$D$39,$E$39))*($B71-1),IF($C$58=$B$33,C$33+IF(C$70&gt;45%,$C$40,IF(C$70&gt;20%,$D$40,$E$40))*($B71-1),IF($C$58=$B$34,C$34+IF(C$70&gt;45%,$C$41,IF(C$70&gt;20%,$D$41,$E$41))*($B71-1)))))*IF($C$57=$G$19,$H$19,IF($C$57=$G$20,$H$20,IF($C$57=$G$21,$H$21,$H$22)))</f>
        <v>1.1000000000000001E-2</v>
      </c>
      <c r="D71" s="13">
        <f t="shared" si="16"/>
        <v>1.2320000000000001E-2</v>
      </c>
      <c r="E71" s="13">
        <f t="shared" si="16"/>
        <v>1.3640000000000001E-2</v>
      </c>
      <c r="F71" s="13">
        <f t="shared" si="16"/>
        <v>1.4960000000000001E-2</v>
      </c>
      <c r="G71" s="13">
        <f t="shared" si="16"/>
        <v>1.6279999999999999E-2</v>
      </c>
      <c r="H71" s="13">
        <f t="shared" si="16"/>
        <v>1.7600000000000001E-2</v>
      </c>
      <c r="I71" s="13">
        <f t="shared" si="16"/>
        <v>1.8920000000000003E-2</v>
      </c>
      <c r="J71" s="13">
        <f t="shared" si="16"/>
        <v>2.0240000000000001E-2</v>
      </c>
      <c r="K71" s="13">
        <f t="shared" si="16"/>
        <v>2.1560000000000003E-2</v>
      </c>
      <c r="L71" s="13">
        <f t="shared" si="16"/>
        <v>2.2880000000000001E-2</v>
      </c>
      <c r="M71" s="13">
        <f t="shared" ref="M71:W73" si="17">IF($C$58=$B$31,M$31+IF(M$70&gt;45%,$C$38,IF(M$70&gt;20%,$D$38,$E$38))*($B71-1),IF($C$58=$B$32,M$32+IF(M$70&gt;45%,$C$39,IF(M$70&gt;20%,$D$39,$E$39))*($B71-1),IF($C$58=$B$33,M$33+IF(M$70&gt;45%,$C$40,IF(M$70&gt;20%,$D$40,$E$40))*($B71-1),IF($C$58=$B$34,M$34+IF(M$70&gt;45%,$C$41,IF(M$70&gt;20%,$D$41,$E$41))*($B71-1)))))*IF($C$57=$G$19,$H$19,IF($C$57=$G$20,$H$20,IF($C$57=$G$21,$H$21,$H$22)))</f>
        <v>2.4199999999999999E-2</v>
      </c>
      <c r="N71" s="13">
        <f t="shared" si="17"/>
        <v>2.75E-2</v>
      </c>
      <c r="O71" s="13">
        <f t="shared" si="17"/>
        <v>3.0800000000000001E-2</v>
      </c>
      <c r="P71" s="13">
        <f t="shared" si="17"/>
        <v>3.4099999999999998E-2</v>
      </c>
      <c r="Q71" s="13">
        <f t="shared" si="17"/>
        <v>3.7399999999999996E-2</v>
      </c>
      <c r="R71" s="13">
        <f t="shared" si="17"/>
        <v>4.07E-2</v>
      </c>
      <c r="S71" s="13">
        <f t="shared" si="17"/>
        <v>4.4000000000000004E-2</v>
      </c>
      <c r="T71" s="13">
        <f t="shared" si="17"/>
        <v>4.7300000000000009E-2</v>
      </c>
      <c r="U71" s="13">
        <f t="shared" si="17"/>
        <v>5.0600000000000013E-2</v>
      </c>
      <c r="V71" s="13">
        <f t="shared" si="17"/>
        <v>5.3900000000000017E-2</v>
      </c>
      <c r="W71" s="13">
        <f t="shared" si="17"/>
        <v>5.7200000000000015E-2</v>
      </c>
      <c r="Z71" s="4"/>
      <c r="AA71" s="35"/>
      <c r="AB71" s="30"/>
    </row>
    <row r="72" spans="1:28" ht="15" customHeight="1" thickBot="1" x14ac:dyDescent="0.35">
      <c r="A72" s="59"/>
      <c r="B72" s="118">
        <v>2</v>
      </c>
      <c r="C72" s="13">
        <f t="shared" si="16"/>
        <v>1.1000000000000001E-2</v>
      </c>
      <c r="D72" s="13">
        <f t="shared" si="16"/>
        <v>1.2320000000000001E-2</v>
      </c>
      <c r="E72" s="13">
        <f t="shared" si="16"/>
        <v>1.3640000000000001E-2</v>
      </c>
      <c r="F72" s="13">
        <f t="shared" si="16"/>
        <v>1.4960000000000001E-2</v>
      </c>
      <c r="G72" s="13">
        <f t="shared" si="16"/>
        <v>1.6279999999999999E-2</v>
      </c>
      <c r="H72" s="13">
        <f t="shared" si="16"/>
        <v>1.7600000000000001E-2</v>
      </c>
      <c r="I72" s="13">
        <f t="shared" si="16"/>
        <v>1.8920000000000003E-2</v>
      </c>
      <c r="J72" s="13">
        <f t="shared" si="16"/>
        <v>2.0240000000000001E-2</v>
      </c>
      <c r="K72" s="13">
        <f t="shared" si="16"/>
        <v>2.1560000000000003E-2</v>
      </c>
      <c r="L72" s="13">
        <f t="shared" si="16"/>
        <v>2.2880000000000001E-2</v>
      </c>
      <c r="M72" s="13">
        <f t="shared" si="17"/>
        <v>2.4199999999999999E-2</v>
      </c>
      <c r="N72" s="13">
        <f t="shared" si="17"/>
        <v>2.75E-2</v>
      </c>
      <c r="O72" s="13">
        <f t="shared" si="17"/>
        <v>3.0800000000000001E-2</v>
      </c>
      <c r="P72" s="13">
        <f t="shared" si="17"/>
        <v>3.4099999999999998E-2</v>
      </c>
      <c r="Q72" s="13">
        <f t="shared" si="17"/>
        <v>3.7399999999999996E-2</v>
      </c>
      <c r="R72" s="13">
        <f t="shared" si="17"/>
        <v>4.07E-2</v>
      </c>
      <c r="S72" s="13">
        <f t="shared" si="17"/>
        <v>4.4000000000000004E-2</v>
      </c>
      <c r="T72" s="13">
        <f t="shared" si="17"/>
        <v>4.7300000000000009E-2</v>
      </c>
      <c r="U72" s="13">
        <f t="shared" si="17"/>
        <v>5.0600000000000013E-2</v>
      </c>
      <c r="V72" s="13">
        <f t="shared" si="17"/>
        <v>5.3900000000000017E-2</v>
      </c>
      <c r="W72" s="13">
        <f t="shared" si="17"/>
        <v>5.7200000000000015E-2</v>
      </c>
      <c r="Y72" s="2"/>
      <c r="Z72" s="4"/>
      <c r="AA72" s="35"/>
      <c r="AB72" s="30"/>
    </row>
    <row r="73" spans="1:28" ht="15" customHeight="1" thickBot="1" x14ac:dyDescent="0.35">
      <c r="A73" s="59"/>
      <c r="B73" s="118">
        <v>3</v>
      </c>
      <c r="C73" s="13">
        <f t="shared" si="16"/>
        <v>1.1000000000000001E-2</v>
      </c>
      <c r="D73" s="13">
        <f t="shared" si="16"/>
        <v>1.2320000000000001E-2</v>
      </c>
      <c r="E73" s="13">
        <f t="shared" si="16"/>
        <v>1.3640000000000001E-2</v>
      </c>
      <c r="F73" s="13">
        <f t="shared" si="16"/>
        <v>1.4960000000000001E-2</v>
      </c>
      <c r="G73" s="13">
        <f t="shared" si="16"/>
        <v>1.6279999999999999E-2</v>
      </c>
      <c r="H73" s="13">
        <f t="shared" si="16"/>
        <v>1.7600000000000001E-2</v>
      </c>
      <c r="I73" s="13">
        <f t="shared" si="16"/>
        <v>1.8920000000000003E-2</v>
      </c>
      <c r="J73" s="13">
        <f t="shared" si="16"/>
        <v>2.0240000000000001E-2</v>
      </c>
      <c r="K73" s="13">
        <f t="shared" si="16"/>
        <v>2.1560000000000003E-2</v>
      </c>
      <c r="L73" s="13">
        <f t="shared" si="16"/>
        <v>2.2880000000000001E-2</v>
      </c>
      <c r="M73" s="13">
        <f t="shared" si="17"/>
        <v>2.4199999999999999E-2</v>
      </c>
      <c r="N73" s="13">
        <f t="shared" si="17"/>
        <v>2.75E-2</v>
      </c>
      <c r="O73" s="13">
        <f t="shared" si="17"/>
        <v>3.0800000000000001E-2</v>
      </c>
      <c r="P73" s="13">
        <f t="shared" si="17"/>
        <v>3.4099999999999998E-2</v>
      </c>
      <c r="Q73" s="13">
        <f t="shared" si="17"/>
        <v>3.7399999999999996E-2</v>
      </c>
      <c r="R73" s="13">
        <f t="shared" si="17"/>
        <v>4.07E-2</v>
      </c>
      <c r="S73" s="13">
        <f t="shared" si="17"/>
        <v>4.4000000000000004E-2</v>
      </c>
      <c r="T73" s="13">
        <f t="shared" si="17"/>
        <v>4.7300000000000009E-2</v>
      </c>
      <c r="U73" s="13">
        <f t="shared" si="17"/>
        <v>5.0600000000000013E-2</v>
      </c>
      <c r="V73" s="13">
        <f t="shared" si="17"/>
        <v>5.3900000000000017E-2</v>
      </c>
      <c r="W73" s="13">
        <f t="shared" si="17"/>
        <v>5.7200000000000015E-2</v>
      </c>
      <c r="Y73" s="2"/>
      <c r="Z73" s="4"/>
      <c r="AA73" s="35"/>
      <c r="AB73" s="30"/>
    </row>
    <row r="74" spans="1:28" ht="15" customHeight="1" thickBot="1" x14ac:dyDescent="0.35">
      <c r="A74" s="59"/>
      <c r="B74" s="118">
        <v>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Y74" s="2"/>
      <c r="Z74" s="4"/>
      <c r="AA74" s="35"/>
      <c r="AB74" s="30"/>
    </row>
    <row r="75" spans="1:28" ht="15" customHeight="1" thickBot="1" x14ac:dyDescent="0.35">
      <c r="A75" s="59"/>
      <c r="B75" s="118">
        <v>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Y75" s="2"/>
      <c r="Z75" s="4"/>
      <c r="AA75" s="35"/>
      <c r="AB75" s="30"/>
    </row>
    <row r="76" spans="1:28" ht="15" customHeight="1" thickBot="1" x14ac:dyDescent="0.35">
      <c r="A76" s="59"/>
      <c r="B76" s="118">
        <v>6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Y76" s="2"/>
      <c r="Z76" s="4"/>
      <c r="AA76" s="35"/>
      <c r="AB76" s="30"/>
    </row>
    <row r="77" spans="1:28" ht="15" customHeight="1" thickBot="1" x14ac:dyDescent="0.35">
      <c r="A77" s="59"/>
      <c r="B77" s="118">
        <v>7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Y77" s="2"/>
      <c r="Z77" s="4"/>
      <c r="AA77" s="35"/>
      <c r="AB77" s="30"/>
    </row>
    <row r="78" spans="1:28" ht="15" customHeight="1" thickBot="1" x14ac:dyDescent="0.35">
      <c r="A78" s="59"/>
      <c r="B78" s="118">
        <v>8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Y78" s="2"/>
      <c r="Z78" s="4"/>
      <c r="AA78" s="35"/>
      <c r="AB78" s="30"/>
    </row>
    <row r="79" spans="1:28" ht="15" customHeight="1" thickBot="1" x14ac:dyDescent="0.35">
      <c r="A79" s="59"/>
      <c r="B79" s="118">
        <v>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Y79" s="2"/>
      <c r="Z79" s="4"/>
      <c r="AA79" s="35"/>
      <c r="AB79" s="30"/>
    </row>
    <row r="80" spans="1:28" ht="15" customHeight="1" thickBot="1" x14ac:dyDescent="0.35">
      <c r="A80" s="59"/>
      <c r="B80" s="18">
        <v>10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Y80" s="2"/>
      <c r="Z80" s="4"/>
      <c r="AA80" s="35"/>
      <c r="AB80" s="30"/>
    </row>
    <row r="81" spans="1:28" ht="15" customHeight="1" x14ac:dyDescent="0.3">
      <c r="A81" s="59"/>
      <c r="B81" s="58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Y81" s="2"/>
      <c r="Z81" s="4"/>
      <c r="AA81" s="35"/>
      <c r="AB81" s="30"/>
    </row>
    <row r="82" spans="1:28" ht="16.8" x14ac:dyDescent="0.3">
      <c r="B82" s="22"/>
      <c r="C82" s="2">
        <f>+C86-C71</f>
        <v>5.2518408802369864E-3</v>
      </c>
      <c r="D82" s="2">
        <f t="shared" ref="D82:W82" si="18">+D86-D71</f>
        <v>5.2518408802369847E-3</v>
      </c>
      <c r="E82" s="2">
        <f t="shared" si="18"/>
        <v>5.2518408802369864E-3</v>
      </c>
      <c r="F82" s="2">
        <f t="shared" si="18"/>
        <v>5.2518408802369881E-3</v>
      </c>
      <c r="G82" s="2">
        <f t="shared" si="18"/>
        <v>5.2518408802369847E-3</v>
      </c>
      <c r="H82" s="2">
        <f t="shared" si="18"/>
        <v>5.2518408802369847E-3</v>
      </c>
      <c r="I82" s="2">
        <f t="shared" si="18"/>
        <v>5.2518408802369847E-3</v>
      </c>
      <c r="J82" s="2">
        <f t="shared" si="18"/>
        <v>5.2518408802369881E-3</v>
      </c>
      <c r="K82" s="2">
        <f t="shared" si="18"/>
        <v>5.2518408802369881E-3</v>
      </c>
      <c r="L82" s="2">
        <f t="shared" si="18"/>
        <v>5.2518408802369847E-3</v>
      </c>
      <c r="M82" s="2">
        <f t="shared" si="18"/>
        <v>5.2518408802369881E-3</v>
      </c>
      <c r="N82" s="2">
        <f t="shared" si="18"/>
        <v>5.2518408802369847E-3</v>
      </c>
      <c r="O82" s="2">
        <f t="shared" si="18"/>
        <v>5.2518408802369881E-3</v>
      </c>
      <c r="P82" s="2">
        <f t="shared" si="18"/>
        <v>5.2518408802369881E-3</v>
      </c>
      <c r="Q82" s="2">
        <f t="shared" si="18"/>
        <v>5.2518408802369881E-3</v>
      </c>
      <c r="R82" s="2">
        <f t="shared" si="18"/>
        <v>5.2518408802369881E-3</v>
      </c>
      <c r="S82" s="2">
        <f t="shared" si="18"/>
        <v>5.2518408802369881E-3</v>
      </c>
      <c r="T82" s="2">
        <f t="shared" si="18"/>
        <v>5.2518408802369881E-3</v>
      </c>
      <c r="U82" s="2">
        <f t="shared" si="18"/>
        <v>5.2518408802369881E-3</v>
      </c>
      <c r="V82" s="2">
        <f t="shared" si="18"/>
        <v>5.2518408802369881E-3</v>
      </c>
      <c r="W82" s="2">
        <f t="shared" si="18"/>
        <v>5.2518408802369881E-3</v>
      </c>
    </row>
    <row r="83" spans="1:28" ht="17.399999999999999" thickBot="1" x14ac:dyDescent="0.35">
      <c r="B83" s="75" t="s">
        <v>128</v>
      </c>
      <c r="R83" t="s">
        <v>106</v>
      </c>
    </row>
    <row r="84" spans="1:28" ht="15" customHeight="1" thickBot="1" x14ac:dyDescent="0.35">
      <c r="A84" s="54"/>
      <c r="B84" s="117"/>
      <c r="C84" s="147" t="s">
        <v>35</v>
      </c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149"/>
      <c r="R84" s="149"/>
      <c r="S84" s="149"/>
      <c r="T84" s="149"/>
      <c r="U84" s="149"/>
      <c r="V84" s="149"/>
      <c r="W84" s="150"/>
      <c r="Z84" s="2"/>
      <c r="AA84" s="2"/>
    </row>
    <row r="85" spans="1:28" ht="15" customHeight="1" thickBot="1" x14ac:dyDescent="0.35">
      <c r="A85" s="54"/>
      <c r="B85" s="118" t="s">
        <v>36</v>
      </c>
      <c r="C85" s="40">
        <v>1</v>
      </c>
      <c r="D85" s="11">
        <v>0.95</v>
      </c>
      <c r="E85" s="11">
        <v>0.9</v>
      </c>
      <c r="F85" s="11">
        <v>0.85</v>
      </c>
      <c r="G85" s="11">
        <v>0.8</v>
      </c>
      <c r="H85" s="11">
        <v>0.75</v>
      </c>
      <c r="I85" s="11">
        <f>+H85-0.05</f>
        <v>0.7</v>
      </c>
      <c r="J85" s="11">
        <f t="shared" ref="J85:L85" si="19">+I85-0.05</f>
        <v>0.64999999999999991</v>
      </c>
      <c r="K85" s="11">
        <f t="shared" si="19"/>
        <v>0.59999999999999987</v>
      </c>
      <c r="L85" s="11">
        <f t="shared" si="19"/>
        <v>0.54999999999999982</v>
      </c>
      <c r="M85" s="11">
        <v>0.5</v>
      </c>
      <c r="N85" s="41">
        <f>+M85-0.05</f>
        <v>0.45</v>
      </c>
      <c r="O85" s="11">
        <f t="shared" ref="O85:W85" si="20">+N85-0.05</f>
        <v>0.4</v>
      </c>
      <c r="P85" s="11">
        <f t="shared" si="20"/>
        <v>0.35000000000000003</v>
      </c>
      <c r="Q85" s="11">
        <f t="shared" si="20"/>
        <v>0.30000000000000004</v>
      </c>
      <c r="R85" s="11">
        <f t="shared" si="20"/>
        <v>0.25000000000000006</v>
      </c>
      <c r="S85" s="11">
        <f t="shared" si="20"/>
        <v>0.20000000000000007</v>
      </c>
      <c r="T85" s="11">
        <f t="shared" si="20"/>
        <v>0.15000000000000008</v>
      </c>
      <c r="U85" s="11">
        <f t="shared" si="20"/>
        <v>0.10000000000000007</v>
      </c>
      <c r="V85" s="11">
        <f t="shared" si="20"/>
        <v>5.0000000000000072E-2</v>
      </c>
      <c r="W85" s="12">
        <f t="shared" si="20"/>
        <v>6.9388939039072284E-17</v>
      </c>
      <c r="Z85" s="37"/>
    </row>
    <row r="86" spans="1:28" ht="15" customHeight="1" thickBot="1" x14ac:dyDescent="0.35">
      <c r="A86" s="59"/>
      <c r="B86" s="118">
        <v>1</v>
      </c>
      <c r="C86" s="13">
        <f>IFERROR((C71+IF($C$57=$B$48,C$48,IF($C$57=$B$49,C$49,IF($C$57=$B$50,C$50,IF($C$57=$B$51,C$51,C$52))))+$K$21)*IF($C$62=$J$15,$K$15,$K$16),"Nefinansuojame")</f>
        <v>1.6251840880236988E-2</v>
      </c>
      <c r="D86" s="13">
        <f t="shared" ref="D86:W95" si="21">IFERROR((D71+IF($C$57=$B$48,D$48,IF($C$57=$B$49,D$49,IF($C$57=$B$50,D$50,IF($C$57=$B$51,D$51,D$52))))+$K$21)*IF($C$62=$J$15,$K$15,$K$16),"Nefinansuojame")</f>
        <v>1.7571840880236986E-2</v>
      </c>
      <c r="E86" s="13">
        <f t="shared" si="21"/>
        <v>1.8891840880236987E-2</v>
      </c>
      <c r="F86" s="13">
        <f t="shared" si="21"/>
        <v>2.0211840880236989E-2</v>
      </c>
      <c r="G86" s="13">
        <f t="shared" si="21"/>
        <v>2.1531840880236984E-2</v>
      </c>
      <c r="H86" s="13">
        <f t="shared" si="21"/>
        <v>2.2851840880236986E-2</v>
      </c>
      <c r="I86" s="13">
        <f t="shared" si="21"/>
        <v>2.4171840880236987E-2</v>
      </c>
      <c r="J86" s="13">
        <f t="shared" si="21"/>
        <v>2.5491840880236989E-2</v>
      </c>
      <c r="K86" s="13">
        <f t="shared" si="21"/>
        <v>2.6811840880236991E-2</v>
      </c>
      <c r="L86" s="13">
        <f t="shared" si="21"/>
        <v>2.8131840880236986E-2</v>
      </c>
      <c r="M86" s="13">
        <f t="shared" si="21"/>
        <v>2.9451840880236987E-2</v>
      </c>
      <c r="N86" s="13">
        <f t="shared" si="21"/>
        <v>3.2751840880236985E-2</v>
      </c>
      <c r="O86" s="13">
        <f t="shared" si="21"/>
        <v>3.6051840880236989E-2</v>
      </c>
      <c r="P86" s="13">
        <f t="shared" si="21"/>
        <v>3.9351840880236987E-2</v>
      </c>
      <c r="Q86" s="13">
        <f t="shared" si="21"/>
        <v>4.2651840880236984E-2</v>
      </c>
      <c r="R86" s="13">
        <f t="shared" si="21"/>
        <v>4.5951840880236988E-2</v>
      </c>
      <c r="S86" s="13">
        <f t="shared" si="21"/>
        <v>4.9251840880236993E-2</v>
      </c>
      <c r="T86" s="13">
        <f t="shared" si="21"/>
        <v>5.2551840880236997E-2</v>
      </c>
      <c r="U86" s="13">
        <f t="shared" si="21"/>
        <v>5.5851840880237001E-2</v>
      </c>
      <c r="V86" s="13">
        <f t="shared" si="21"/>
        <v>5.9151840880237005E-2</v>
      </c>
      <c r="W86" s="13">
        <f t="shared" si="21"/>
        <v>6.2451840880237003E-2</v>
      </c>
      <c r="Z86" s="4"/>
      <c r="AA86" s="35"/>
      <c r="AB86" s="30"/>
    </row>
    <row r="87" spans="1:28" ht="15" customHeight="1" thickBot="1" x14ac:dyDescent="0.35">
      <c r="A87" s="59"/>
      <c r="B87" s="118">
        <v>2</v>
      </c>
      <c r="C87" s="13">
        <f t="shared" ref="C87:R95" si="22">IFERROR((C72+IF($C$57=$B$48,C$48,IF($C$57=$B$49,C$49,IF($C$57=$B$50,C$50,IF($C$57=$B$51,C$51,C$52))))+$K$21)*IF($C$62=$J$15,$K$15,$K$16),"Nefinansuojame")</f>
        <v>1.6251840880236988E-2</v>
      </c>
      <c r="D87" s="13">
        <f t="shared" si="22"/>
        <v>1.7571840880236986E-2</v>
      </c>
      <c r="E87" s="13">
        <f t="shared" si="22"/>
        <v>1.8891840880236987E-2</v>
      </c>
      <c r="F87" s="13">
        <f t="shared" si="22"/>
        <v>2.0211840880236989E-2</v>
      </c>
      <c r="G87" s="13">
        <f t="shared" si="22"/>
        <v>2.1531840880236984E-2</v>
      </c>
      <c r="H87" s="13">
        <f t="shared" si="22"/>
        <v>2.2851840880236986E-2</v>
      </c>
      <c r="I87" s="13">
        <f t="shared" si="22"/>
        <v>2.4171840880236987E-2</v>
      </c>
      <c r="J87" s="13">
        <f t="shared" si="22"/>
        <v>2.5491840880236989E-2</v>
      </c>
      <c r="K87" s="13">
        <f t="shared" si="22"/>
        <v>2.6811840880236991E-2</v>
      </c>
      <c r="L87" s="13">
        <f t="shared" si="22"/>
        <v>2.8131840880236986E-2</v>
      </c>
      <c r="M87" s="13">
        <f t="shared" si="22"/>
        <v>2.9451840880236987E-2</v>
      </c>
      <c r="N87" s="13">
        <f t="shared" si="22"/>
        <v>3.2751840880236985E-2</v>
      </c>
      <c r="O87" s="13">
        <f t="shared" si="22"/>
        <v>3.6051840880236989E-2</v>
      </c>
      <c r="P87" s="13">
        <f t="shared" si="22"/>
        <v>3.9351840880236987E-2</v>
      </c>
      <c r="Q87" s="13">
        <f t="shared" si="22"/>
        <v>4.2651840880236984E-2</v>
      </c>
      <c r="R87" s="13">
        <f t="shared" si="22"/>
        <v>4.5951840880236988E-2</v>
      </c>
      <c r="S87" s="13">
        <f t="shared" si="21"/>
        <v>4.9251840880236993E-2</v>
      </c>
      <c r="T87" s="13">
        <f t="shared" si="21"/>
        <v>5.2551840880236997E-2</v>
      </c>
      <c r="U87" s="13">
        <f t="shared" si="21"/>
        <v>5.5851840880237001E-2</v>
      </c>
      <c r="V87" s="13">
        <f t="shared" si="21"/>
        <v>5.9151840880237005E-2</v>
      </c>
      <c r="W87" s="13">
        <f t="shared" si="21"/>
        <v>6.2451840880237003E-2</v>
      </c>
      <c r="Y87" s="2"/>
      <c r="Z87" s="4"/>
      <c r="AA87" s="35"/>
      <c r="AB87" s="30"/>
    </row>
    <row r="88" spans="1:28" ht="15" customHeight="1" thickBot="1" x14ac:dyDescent="0.35">
      <c r="A88" s="59"/>
      <c r="B88" s="118">
        <v>3</v>
      </c>
      <c r="C88" s="13">
        <f t="shared" si="22"/>
        <v>1.6251840880236988E-2</v>
      </c>
      <c r="D88" s="13">
        <f t="shared" si="21"/>
        <v>1.7571840880236986E-2</v>
      </c>
      <c r="E88" s="13">
        <f t="shared" si="21"/>
        <v>1.8891840880236987E-2</v>
      </c>
      <c r="F88" s="13">
        <f t="shared" si="21"/>
        <v>2.0211840880236989E-2</v>
      </c>
      <c r="G88" s="13">
        <f t="shared" si="21"/>
        <v>2.1531840880236984E-2</v>
      </c>
      <c r="H88" s="13">
        <f t="shared" si="21"/>
        <v>2.2851840880236986E-2</v>
      </c>
      <c r="I88" s="13">
        <f t="shared" si="21"/>
        <v>2.4171840880236987E-2</v>
      </c>
      <c r="J88" s="13">
        <f t="shared" si="21"/>
        <v>2.5491840880236989E-2</v>
      </c>
      <c r="K88" s="13">
        <f t="shared" si="21"/>
        <v>2.6811840880236991E-2</v>
      </c>
      <c r="L88" s="13">
        <f t="shared" si="21"/>
        <v>2.8131840880236986E-2</v>
      </c>
      <c r="M88" s="13">
        <f t="shared" si="21"/>
        <v>2.9451840880236987E-2</v>
      </c>
      <c r="N88" s="13">
        <f t="shared" si="21"/>
        <v>3.2751840880236985E-2</v>
      </c>
      <c r="O88" s="13">
        <f t="shared" si="21"/>
        <v>3.6051840880236989E-2</v>
      </c>
      <c r="P88" s="13">
        <f t="shared" si="21"/>
        <v>3.9351840880236987E-2</v>
      </c>
      <c r="Q88" s="13">
        <f t="shared" si="21"/>
        <v>4.2651840880236984E-2</v>
      </c>
      <c r="R88" s="13">
        <f t="shared" si="21"/>
        <v>4.5951840880236988E-2</v>
      </c>
      <c r="S88" s="13">
        <f t="shared" si="21"/>
        <v>4.9251840880236993E-2</v>
      </c>
      <c r="T88" s="13">
        <f t="shared" si="21"/>
        <v>5.2551840880236997E-2</v>
      </c>
      <c r="U88" s="13">
        <f t="shared" si="21"/>
        <v>5.5851840880237001E-2</v>
      </c>
      <c r="V88" s="13">
        <f t="shared" si="21"/>
        <v>5.9151840880237005E-2</v>
      </c>
      <c r="W88" s="13">
        <f t="shared" si="21"/>
        <v>6.2451840880237003E-2</v>
      </c>
      <c r="Y88" s="2"/>
      <c r="Z88" s="4"/>
      <c r="AA88" s="35"/>
      <c r="AB88" s="30"/>
    </row>
    <row r="89" spans="1:28" ht="15" customHeight="1" thickBot="1" x14ac:dyDescent="0.35">
      <c r="A89" s="59"/>
      <c r="B89" s="118">
        <v>4</v>
      </c>
      <c r="C89" s="13">
        <f t="shared" si="22"/>
        <v>5.2518408802369864E-3</v>
      </c>
      <c r="D89" s="13">
        <f t="shared" si="21"/>
        <v>5.2518408802369864E-3</v>
      </c>
      <c r="E89" s="13">
        <f t="shared" si="21"/>
        <v>5.2518408802369864E-3</v>
      </c>
      <c r="F89" s="13">
        <f t="shared" si="21"/>
        <v>5.2518408802369864E-3</v>
      </c>
      <c r="G89" s="13">
        <f t="shared" si="21"/>
        <v>5.2518408802369864E-3</v>
      </c>
      <c r="H89" s="13">
        <f t="shared" si="21"/>
        <v>5.2518408802369864E-3</v>
      </c>
      <c r="I89" s="13">
        <f t="shared" si="21"/>
        <v>5.2518408802369864E-3</v>
      </c>
      <c r="J89" s="13">
        <f t="shared" si="21"/>
        <v>5.2518408802369864E-3</v>
      </c>
      <c r="K89" s="13">
        <f t="shared" si="21"/>
        <v>5.2518408802369864E-3</v>
      </c>
      <c r="L89" s="13">
        <f t="shared" si="21"/>
        <v>5.2518408802369864E-3</v>
      </c>
      <c r="M89" s="13">
        <f t="shared" si="21"/>
        <v>5.2518408802369864E-3</v>
      </c>
      <c r="N89" s="13">
        <f t="shared" si="21"/>
        <v>5.2518408802369864E-3</v>
      </c>
      <c r="O89" s="13">
        <f t="shared" si="21"/>
        <v>5.2518408802369864E-3</v>
      </c>
      <c r="P89" s="13">
        <f t="shared" si="21"/>
        <v>5.2518408802369864E-3</v>
      </c>
      <c r="Q89" s="13">
        <f t="shared" si="21"/>
        <v>5.2518408802369864E-3</v>
      </c>
      <c r="R89" s="13">
        <f t="shared" si="21"/>
        <v>5.2518408802369864E-3</v>
      </c>
      <c r="S89" s="13">
        <f t="shared" si="21"/>
        <v>5.2518408802369864E-3</v>
      </c>
      <c r="T89" s="13">
        <f t="shared" si="21"/>
        <v>5.2518408802369864E-3</v>
      </c>
      <c r="U89" s="13">
        <f t="shared" si="21"/>
        <v>5.2518408802369864E-3</v>
      </c>
      <c r="V89" s="13">
        <f t="shared" si="21"/>
        <v>5.2518408802369864E-3</v>
      </c>
      <c r="W89" s="13">
        <f t="shared" si="21"/>
        <v>5.2518408802369864E-3</v>
      </c>
      <c r="Y89" s="2"/>
      <c r="Z89" s="4"/>
      <c r="AA89" s="35"/>
      <c r="AB89" s="30"/>
    </row>
    <row r="90" spans="1:28" ht="15" customHeight="1" thickBot="1" x14ac:dyDescent="0.35">
      <c r="A90" s="59"/>
      <c r="B90" s="118">
        <v>5</v>
      </c>
      <c r="C90" s="13">
        <f t="shared" si="22"/>
        <v>5.2518408802369864E-3</v>
      </c>
      <c r="D90" s="13">
        <f t="shared" si="21"/>
        <v>5.2518408802369864E-3</v>
      </c>
      <c r="E90" s="13">
        <f t="shared" si="21"/>
        <v>5.2518408802369864E-3</v>
      </c>
      <c r="F90" s="13">
        <f t="shared" si="21"/>
        <v>5.2518408802369864E-3</v>
      </c>
      <c r="G90" s="13">
        <f t="shared" si="21"/>
        <v>5.2518408802369864E-3</v>
      </c>
      <c r="H90" s="13">
        <f t="shared" si="21"/>
        <v>5.2518408802369864E-3</v>
      </c>
      <c r="I90" s="13">
        <f t="shared" si="21"/>
        <v>5.2518408802369864E-3</v>
      </c>
      <c r="J90" s="13">
        <f t="shared" si="21"/>
        <v>5.2518408802369864E-3</v>
      </c>
      <c r="K90" s="13">
        <f t="shared" si="21"/>
        <v>5.2518408802369864E-3</v>
      </c>
      <c r="L90" s="13">
        <f t="shared" si="21"/>
        <v>5.2518408802369864E-3</v>
      </c>
      <c r="M90" s="13">
        <f t="shared" si="21"/>
        <v>5.2518408802369864E-3</v>
      </c>
      <c r="N90" s="13">
        <f t="shared" si="21"/>
        <v>5.2518408802369864E-3</v>
      </c>
      <c r="O90" s="13">
        <f t="shared" si="21"/>
        <v>5.2518408802369864E-3</v>
      </c>
      <c r="P90" s="13">
        <f t="shared" si="21"/>
        <v>5.2518408802369864E-3</v>
      </c>
      <c r="Q90" s="13">
        <f t="shared" si="21"/>
        <v>5.2518408802369864E-3</v>
      </c>
      <c r="R90" s="13">
        <f t="shared" si="21"/>
        <v>5.2518408802369864E-3</v>
      </c>
      <c r="S90" s="13">
        <f t="shared" si="21"/>
        <v>5.2518408802369864E-3</v>
      </c>
      <c r="T90" s="13">
        <f t="shared" si="21"/>
        <v>5.2518408802369864E-3</v>
      </c>
      <c r="U90" s="13">
        <f t="shared" si="21"/>
        <v>5.2518408802369864E-3</v>
      </c>
      <c r="V90" s="13">
        <f t="shared" si="21"/>
        <v>5.2518408802369864E-3</v>
      </c>
      <c r="W90" s="13">
        <f t="shared" si="21"/>
        <v>5.2518408802369864E-3</v>
      </c>
      <c r="Y90" s="2"/>
      <c r="Z90" s="4"/>
      <c r="AA90" s="35"/>
      <c r="AB90" s="30"/>
    </row>
    <row r="91" spans="1:28" ht="15" customHeight="1" thickBot="1" x14ac:dyDescent="0.35">
      <c r="A91" s="59"/>
      <c r="B91" s="118">
        <v>6</v>
      </c>
      <c r="C91" s="13">
        <f t="shared" si="22"/>
        <v>5.2518408802369864E-3</v>
      </c>
      <c r="D91" s="13">
        <f t="shared" si="21"/>
        <v>5.2518408802369864E-3</v>
      </c>
      <c r="E91" s="13">
        <f t="shared" si="21"/>
        <v>5.2518408802369864E-3</v>
      </c>
      <c r="F91" s="13">
        <f t="shared" si="21"/>
        <v>5.2518408802369864E-3</v>
      </c>
      <c r="G91" s="13">
        <f t="shared" si="21"/>
        <v>5.2518408802369864E-3</v>
      </c>
      <c r="H91" s="13">
        <f t="shared" si="21"/>
        <v>5.2518408802369864E-3</v>
      </c>
      <c r="I91" s="13">
        <f t="shared" si="21"/>
        <v>5.2518408802369864E-3</v>
      </c>
      <c r="J91" s="13">
        <f t="shared" si="21"/>
        <v>5.2518408802369864E-3</v>
      </c>
      <c r="K91" s="13">
        <f t="shared" si="21"/>
        <v>5.2518408802369864E-3</v>
      </c>
      <c r="L91" s="13">
        <f t="shared" si="21"/>
        <v>5.2518408802369864E-3</v>
      </c>
      <c r="M91" s="13">
        <f t="shared" si="21"/>
        <v>5.2518408802369864E-3</v>
      </c>
      <c r="N91" s="13">
        <f t="shared" si="21"/>
        <v>5.2518408802369864E-3</v>
      </c>
      <c r="O91" s="13">
        <f t="shared" si="21"/>
        <v>5.2518408802369864E-3</v>
      </c>
      <c r="P91" s="13">
        <f t="shared" si="21"/>
        <v>5.2518408802369864E-3</v>
      </c>
      <c r="Q91" s="13">
        <f t="shared" si="21"/>
        <v>5.2518408802369864E-3</v>
      </c>
      <c r="R91" s="13">
        <f t="shared" si="21"/>
        <v>5.2518408802369864E-3</v>
      </c>
      <c r="S91" s="13">
        <f t="shared" si="21"/>
        <v>5.2518408802369864E-3</v>
      </c>
      <c r="T91" s="13">
        <f t="shared" si="21"/>
        <v>5.2518408802369864E-3</v>
      </c>
      <c r="U91" s="13">
        <f t="shared" si="21"/>
        <v>5.2518408802369864E-3</v>
      </c>
      <c r="V91" s="13">
        <f t="shared" si="21"/>
        <v>5.2518408802369864E-3</v>
      </c>
      <c r="W91" s="13">
        <f t="shared" si="21"/>
        <v>5.2518408802369864E-3</v>
      </c>
      <c r="Y91" s="2"/>
      <c r="Z91" s="4"/>
      <c r="AA91" s="35"/>
      <c r="AB91" s="30"/>
    </row>
    <row r="92" spans="1:28" ht="15" customHeight="1" thickBot="1" x14ac:dyDescent="0.35">
      <c r="A92" s="59"/>
      <c r="B92" s="118">
        <v>7</v>
      </c>
      <c r="C92" s="13">
        <f t="shared" si="22"/>
        <v>5.2518408802369864E-3</v>
      </c>
      <c r="D92" s="13">
        <f t="shared" si="21"/>
        <v>5.2518408802369864E-3</v>
      </c>
      <c r="E92" s="13">
        <f t="shared" si="21"/>
        <v>5.2518408802369864E-3</v>
      </c>
      <c r="F92" s="13">
        <f t="shared" si="21"/>
        <v>5.2518408802369864E-3</v>
      </c>
      <c r="G92" s="13">
        <f t="shared" si="21"/>
        <v>5.2518408802369864E-3</v>
      </c>
      <c r="H92" s="13">
        <f t="shared" si="21"/>
        <v>5.2518408802369864E-3</v>
      </c>
      <c r="I92" s="13">
        <f t="shared" si="21"/>
        <v>5.2518408802369864E-3</v>
      </c>
      <c r="J92" s="13">
        <f t="shared" si="21"/>
        <v>5.2518408802369864E-3</v>
      </c>
      <c r="K92" s="13">
        <f t="shared" si="21"/>
        <v>5.2518408802369864E-3</v>
      </c>
      <c r="L92" s="13">
        <f t="shared" si="21"/>
        <v>5.2518408802369864E-3</v>
      </c>
      <c r="M92" s="13">
        <f t="shared" si="21"/>
        <v>5.2518408802369864E-3</v>
      </c>
      <c r="N92" s="13">
        <f t="shared" si="21"/>
        <v>5.2518408802369864E-3</v>
      </c>
      <c r="O92" s="13">
        <f t="shared" si="21"/>
        <v>5.2518408802369864E-3</v>
      </c>
      <c r="P92" s="13">
        <f t="shared" si="21"/>
        <v>5.2518408802369864E-3</v>
      </c>
      <c r="Q92" s="13">
        <f t="shared" si="21"/>
        <v>5.2518408802369864E-3</v>
      </c>
      <c r="R92" s="13">
        <f t="shared" si="21"/>
        <v>5.2518408802369864E-3</v>
      </c>
      <c r="S92" s="13">
        <f t="shared" si="21"/>
        <v>5.2518408802369864E-3</v>
      </c>
      <c r="T92" s="13">
        <f t="shared" si="21"/>
        <v>5.2518408802369864E-3</v>
      </c>
      <c r="U92" s="13">
        <f t="shared" si="21"/>
        <v>5.2518408802369864E-3</v>
      </c>
      <c r="V92" s="13">
        <f t="shared" si="21"/>
        <v>5.2518408802369864E-3</v>
      </c>
      <c r="W92" s="13">
        <f t="shared" si="21"/>
        <v>5.2518408802369864E-3</v>
      </c>
      <c r="Y92" s="2"/>
      <c r="Z92" s="4"/>
      <c r="AA92" s="35"/>
      <c r="AB92" s="30"/>
    </row>
    <row r="93" spans="1:28" ht="15" customHeight="1" thickBot="1" x14ac:dyDescent="0.35">
      <c r="A93" s="59"/>
      <c r="B93" s="118">
        <v>8</v>
      </c>
      <c r="C93" s="13">
        <f t="shared" si="22"/>
        <v>5.2518408802369864E-3</v>
      </c>
      <c r="D93" s="13">
        <f t="shared" si="21"/>
        <v>5.2518408802369864E-3</v>
      </c>
      <c r="E93" s="13">
        <f t="shared" si="21"/>
        <v>5.2518408802369864E-3</v>
      </c>
      <c r="F93" s="13">
        <f t="shared" si="21"/>
        <v>5.2518408802369864E-3</v>
      </c>
      <c r="G93" s="13">
        <f t="shared" si="21"/>
        <v>5.2518408802369864E-3</v>
      </c>
      <c r="H93" s="13">
        <f t="shared" si="21"/>
        <v>5.2518408802369864E-3</v>
      </c>
      <c r="I93" s="13">
        <f t="shared" si="21"/>
        <v>5.2518408802369864E-3</v>
      </c>
      <c r="J93" s="13">
        <f t="shared" si="21"/>
        <v>5.2518408802369864E-3</v>
      </c>
      <c r="K93" s="13">
        <f t="shared" si="21"/>
        <v>5.2518408802369864E-3</v>
      </c>
      <c r="L93" s="13">
        <f t="shared" si="21"/>
        <v>5.2518408802369864E-3</v>
      </c>
      <c r="M93" s="13">
        <f t="shared" si="21"/>
        <v>5.2518408802369864E-3</v>
      </c>
      <c r="N93" s="13">
        <f t="shared" si="21"/>
        <v>5.2518408802369864E-3</v>
      </c>
      <c r="O93" s="13">
        <f t="shared" si="21"/>
        <v>5.2518408802369864E-3</v>
      </c>
      <c r="P93" s="13">
        <f t="shared" si="21"/>
        <v>5.2518408802369864E-3</v>
      </c>
      <c r="Q93" s="13">
        <f t="shared" si="21"/>
        <v>5.2518408802369864E-3</v>
      </c>
      <c r="R93" s="13">
        <f t="shared" si="21"/>
        <v>5.2518408802369864E-3</v>
      </c>
      <c r="S93" s="13">
        <f t="shared" si="21"/>
        <v>5.2518408802369864E-3</v>
      </c>
      <c r="T93" s="13">
        <f t="shared" si="21"/>
        <v>5.2518408802369864E-3</v>
      </c>
      <c r="U93" s="13">
        <f t="shared" si="21"/>
        <v>5.2518408802369864E-3</v>
      </c>
      <c r="V93" s="13">
        <f t="shared" si="21"/>
        <v>5.2518408802369864E-3</v>
      </c>
      <c r="W93" s="13">
        <f t="shared" si="21"/>
        <v>5.2518408802369864E-3</v>
      </c>
      <c r="Y93" s="2"/>
      <c r="Z93" s="4"/>
      <c r="AA93" s="35"/>
      <c r="AB93" s="30"/>
    </row>
    <row r="94" spans="1:28" ht="15" customHeight="1" thickBot="1" x14ac:dyDescent="0.35">
      <c r="A94" s="59"/>
      <c r="B94" s="118">
        <v>9</v>
      </c>
      <c r="C94" s="13">
        <f t="shared" si="22"/>
        <v>5.2518408802369864E-3</v>
      </c>
      <c r="D94" s="13">
        <f t="shared" si="21"/>
        <v>5.2518408802369864E-3</v>
      </c>
      <c r="E94" s="13">
        <f t="shared" si="21"/>
        <v>5.2518408802369864E-3</v>
      </c>
      <c r="F94" s="13">
        <f t="shared" si="21"/>
        <v>5.2518408802369864E-3</v>
      </c>
      <c r="G94" s="13">
        <f t="shared" si="21"/>
        <v>5.2518408802369864E-3</v>
      </c>
      <c r="H94" s="13">
        <f t="shared" si="21"/>
        <v>5.2518408802369864E-3</v>
      </c>
      <c r="I94" s="13">
        <f t="shared" si="21"/>
        <v>5.2518408802369864E-3</v>
      </c>
      <c r="J94" s="13">
        <f t="shared" si="21"/>
        <v>5.2518408802369864E-3</v>
      </c>
      <c r="K94" s="13">
        <f t="shared" si="21"/>
        <v>5.2518408802369864E-3</v>
      </c>
      <c r="L94" s="13">
        <f t="shared" si="21"/>
        <v>5.2518408802369864E-3</v>
      </c>
      <c r="M94" s="13">
        <f t="shared" si="21"/>
        <v>5.2518408802369864E-3</v>
      </c>
      <c r="N94" s="13">
        <f t="shared" si="21"/>
        <v>5.2518408802369864E-3</v>
      </c>
      <c r="O94" s="13">
        <f t="shared" si="21"/>
        <v>5.2518408802369864E-3</v>
      </c>
      <c r="P94" s="13">
        <f t="shared" si="21"/>
        <v>5.2518408802369864E-3</v>
      </c>
      <c r="Q94" s="13">
        <f t="shared" si="21"/>
        <v>5.2518408802369864E-3</v>
      </c>
      <c r="R94" s="13">
        <f t="shared" si="21"/>
        <v>5.2518408802369864E-3</v>
      </c>
      <c r="S94" s="13">
        <f t="shared" si="21"/>
        <v>5.2518408802369864E-3</v>
      </c>
      <c r="T94" s="13">
        <f t="shared" si="21"/>
        <v>5.2518408802369864E-3</v>
      </c>
      <c r="U94" s="13">
        <f t="shared" si="21"/>
        <v>5.2518408802369864E-3</v>
      </c>
      <c r="V94" s="13">
        <f t="shared" si="21"/>
        <v>5.2518408802369864E-3</v>
      </c>
      <c r="W94" s="13">
        <f t="shared" si="21"/>
        <v>5.2518408802369864E-3</v>
      </c>
      <c r="Y94" s="2"/>
      <c r="Z94" s="4"/>
      <c r="AA94" s="35"/>
      <c r="AB94" s="30"/>
    </row>
    <row r="95" spans="1:28" ht="15" customHeight="1" thickBot="1" x14ac:dyDescent="0.35">
      <c r="A95" s="59"/>
      <c r="B95" s="18">
        <v>10</v>
      </c>
      <c r="C95" s="13">
        <f t="shared" si="22"/>
        <v>5.2518408802369864E-3</v>
      </c>
      <c r="D95" s="13">
        <f t="shared" si="21"/>
        <v>5.2518408802369864E-3</v>
      </c>
      <c r="E95" s="13">
        <f t="shared" si="21"/>
        <v>5.2518408802369864E-3</v>
      </c>
      <c r="F95" s="13">
        <f t="shared" si="21"/>
        <v>5.2518408802369864E-3</v>
      </c>
      <c r="G95" s="13">
        <f t="shared" si="21"/>
        <v>5.2518408802369864E-3</v>
      </c>
      <c r="H95" s="13">
        <f t="shared" si="21"/>
        <v>5.2518408802369864E-3</v>
      </c>
      <c r="I95" s="13">
        <f t="shared" si="21"/>
        <v>5.2518408802369864E-3</v>
      </c>
      <c r="J95" s="13">
        <f t="shared" si="21"/>
        <v>5.2518408802369864E-3</v>
      </c>
      <c r="K95" s="13">
        <f t="shared" si="21"/>
        <v>5.2518408802369864E-3</v>
      </c>
      <c r="L95" s="13">
        <f t="shared" si="21"/>
        <v>5.2518408802369864E-3</v>
      </c>
      <c r="M95" s="13">
        <f t="shared" si="21"/>
        <v>5.2518408802369864E-3</v>
      </c>
      <c r="N95" s="13">
        <f t="shared" si="21"/>
        <v>5.2518408802369864E-3</v>
      </c>
      <c r="O95" s="13">
        <f t="shared" si="21"/>
        <v>5.2518408802369864E-3</v>
      </c>
      <c r="P95" s="13">
        <f t="shared" si="21"/>
        <v>5.2518408802369864E-3</v>
      </c>
      <c r="Q95" s="13">
        <f t="shared" si="21"/>
        <v>5.2518408802369864E-3</v>
      </c>
      <c r="R95" s="13">
        <f t="shared" si="21"/>
        <v>5.2518408802369864E-3</v>
      </c>
      <c r="S95" s="13">
        <f t="shared" si="21"/>
        <v>5.2518408802369864E-3</v>
      </c>
      <c r="T95" s="13">
        <f t="shared" si="21"/>
        <v>5.2518408802369864E-3</v>
      </c>
      <c r="U95" s="13">
        <f t="shared" si="21"/>
        <v>5.2518408802369864E-3</v>
      </c>
      <c r="V95" s="13">
        <f t="shared" si="21"/>
        <v>5.2518408802369864E-3</v>
      </c>
      <c r="W95" s="13">
        <f t="shared" si="21"/>
        <v>5.2518408802369864E-3</v>
      </c>
      <c r="Y95" s="2"/>
      <c r="Z95" s="4"/>
      <c r="AA95" s="35"/>
      <c r="AB95" s="30"/>
    </row>
    <row r="99" spans="1:28" ht="17.399999999999999" thickBot="1" x14ac:dyDescent="0.35">
      <c r="B99" s="75" t="s">
        <v>123</v>
      </c>
    </row>
    <row r="100" spans="1:28" ht="15" customHeight="1" thickBot="1" x14ac:dyDescent="0.35">
      <c r="A100" s="54"/>
      <c r="B100" s="117"/>
      <c r="C100" s="147" t="s">
        <v>35</v>
      </c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149"/>
      <c r="R100" s="149"/>
      <c r="S100" s="149"/>
      <c r="T100" s="149"/>
      <c r="U100" s="149"/>
      <c r="V100" s="149"/>
      <c r="W100" s="150"/>
      <c r="Z100" s="2"/>
      <c r="AA100" s="2"/>
    </row>
    <row r="101" spans="1:28" ht="15" customHeight="1" thickBot="1" x14ac:dyDescent="0.35">
      <c r="A101" s="54"/>
      <c r="B101" s="118" t="s">
        <v>36</v>
      </c>
      <c r="C101" s="40">
        <v>1</v>
      </c>
      <c r="D101" s="11">
        <v>0.95</v>
      </c>
      <c r="E101" s="11">
        <v>0.9</v>
      </c>
      <c r="F101" s="11">
        <v>0.85</v>
      </c>
      <c r="G101" s="11">
        <v>0.8</v>
      </c>
      <c r="H101" s="11">
        <v>0.75</v>
      </c>
      <c r="I101" s="11">
        <f>+H101-0.05</f>
        <v>0.7</v>
      </c>
      <c r="J101" s="11">
        <f t="shared" ref="J101:L101" si="23">+I101-0.05</f>
        <v>0.64999999999999991</v>
      </c>
      <c r="K101" s="11">
        <f t="shared" si="23"/>
        <v>0.59999999999999987</v>
      </c>
      <c r="L101" s="11">
        <f t="shared" si="23"/>
        <v>0.54999999999999982</v>
      </c>
      <c r="M101" s="11">
        <v>0.5</v>
      </c>
      <c r="N101" s="41">
        <f>+M101-0.05</f>
        <v>0.45</v>
      </c>
      <c r="O101" s="11">
        <f t="shared" ref="O101:W101" si="24">+N101-0.05</f>
        <v>0.4</v>
      </c>
      <c r="P101" s="11">
        <f t="shared" si="24"/>
        <v>0.35000000000000003</v>
      </c>
      <c r="Q101" s="11">
        <f t="shared" si="24"/>
        <v>0.30000000000000004</v>
      </c>
      <c r="R101" s="11">
        <f t="shared" si="24"/>
        <v>0.25000000000000006</v>
      </c>
      <c r="S101" s="11">
        <f t="shared" si="24"/>
        <v>0.20000000000000007</v>
      </c>
      <c r="T101" s="11">
        <f t="shared" si="24"/>
        <v>0.15000000000000008</v>
      </c>
      <c r="U101" s="11">
        <f t="shared" si="24"/>
        <v>0.10000000000000007</v>
      </c>
      <c r="V101" s="11">
        <f t="shared" si="24"/>
        <v>5.0000000000000072E-2</v>
      </c>
      <c r="W101" s="12">
        <f t="shared" si="24"/>
        <v>6.9388939039072284E-17</v>
      </c>
      <c r="Z101" s="37"/>
    </row>
    <row r="102" spans="1:28" ht="15" customHeight="1" thickBot="1" x14ac:dyDescent="0.35">
      <c r="A102" s="59"/>
      <c r="B102" s="118">
        <v>1</v>
      </c>
      <c r="C102" s="13">
        <f>+C86*0.3</f>
        <v>4.8755522640710957E-3</v>
      </c>
      <c r="D102" s="13">
        <f t="shared" ref="D102:W104" si="25">+D86*0.3</f>
        <v>5.2715522640710954E-3</v>
      </c>
      <c r="E102" s="13">
        <f t="shared" si="25"/>
        <v>5.6675522640710959E-3</v>
      </c>
      <c r="F102" s="13">
        <f t="shared" si="25"/>
        <v>6.0635522640710964E-3</v>
      </c>
      <c r="G102" s="13">
        <f t="shared" si="25"/>
        <v>6.4595522640710952E-3</v>
      </c>
      <c r="H102" s="13">
        <f t="shared" si="25"/>
        <v>6.8555522640710957E-3</v>
      </c>
      <c r="I102" s="13">
        <f t="shared" si="25"/>
        <v>7.2515522640710962E-3</v>
      </c>
      <c r="J102" s="13">
        <f t="shared" si="25"/>
        <v>7.6475522640710968E-3</v>
      </c>
      <c r="K102" s="13">
        <f t="shared" si="25"/>
        <v>8.0435522640710973E-3</v>
      </c>
      <c r="L102" s="13">
        <f t="shared" si="25"/>
        <v>8.4395522640710961E-3</v>
      </c>
      <c r="M102" s="13">
        <f t="shared" si="25"/>
        <v>8.8355522640710966E-3</v>
      </c>
      <c r="N102" s="13">
        <f t="shared" si="25"/>
        <v>9.8255522640710944E-3</v>
      </c>
      <c r="O102" s="13">
        <f t="shared" si="25"/>
        <v>1.0815552264071096E-2</v>
      </c>
      <c r="P102" s="13">
        <f t="shared" si="25"/>
        <v>1.1805552264071095E-2</v>
      </c>
      <c r="Q102" s="13">
        <f t="shared" si="25"/>
        <v>1.2795552264071095E-2</v>
      </c>
      <c r="R102" s="13">
        <f t="shared" si="25"/>
        <v>1.3785552264071096E-2</v>
      </c>
      <c r="S102" s="13">
        <f t="shared" si="25"/>
        <v>1.4775552264071097E-2</v>
      </c>
      <c r="T102" s="13">
        <f t="shared" si="25"/>
        <v>1.5765552264071097E-2</v>
      </c>
      <c r="U102" s="13">
        <f t="shared" si="25"/>
        <v>1.6755552264071098E-2</v>
      </c>
      <c r="V102" s="13">
        <f t="shared" si="25"/>
        <v>1.77455522640711E-2</v>
      </c>
      <c r="W102" s="13">
        <f t="shared" si="25"/>
        <v>1.8735552264071101E-2</v>
      </c>
      <c r="Z102" s="4"/>
      <c r="AA102" s="35"/>
      <c r="AB102" s="30"/>
    </row>
    <row r="103" spans="1:28" ht="15" customHeight="1" thickBot="1" x14ac:dyDescent="0.35">
      <c r="A103" s="59"/>
      <c r="B103" s="118">
        <v>2</v>
      </c>
      <c r="C103" s="13">
        <f t="shared" ref="C103:R104" si="26">+C87*0.3</f>
        <v>4.8755522640710957E-3</v>
      </c>
      <c r="D103" s="13">
        <f t="shared" si="26"/>
        <v>5.2715522640710954E-3</v>
      </c>
      <c r="E103" s="13">
        <f t="shared" si="26"/>
        <v>5.6675522640710959E-3</v>
      </c>
      <c r="F103" s="13">
        <f t="shared" si="26"/>
        <v>6.0635522640710964E-3</v>
      </c>
      <c r="G103" s="13">
        <f t="shared" si="26"/>
        <v>6.4595522640710952E-3</v>
      </c>
      <c r="H103" s="13">
        <f t="shared" si="26"/>
        <v>6.8555522640710957E-3</v>
      </c>
      <c r="I103" s="13">
        <f t="shared" si="26"/>
        <v>7.2515522640710962E-3</v>
      </c>
      <c r="J103" s="13">
        <f t="shared" si="26"/>
        <v>7.6475522640710968E-3</v>
      </c>
      <c r="K103" s="13">
        <f t="shared" si="26"/>
        <v>8.0435522640710973E-3</v>
      </c>
      <c r="L103" s="13">
        <f t="shared" si="26"/>
        <v>8.4395522640710961E-3</v>
      </c>
      <c r="M103" s="13">
        <f t="shared" si="26"/>
        <v>8.8355522640710966E-3</v>
      </c>
      <c r="N103" s="13">
        <f t="shared" si="26"/>
        <v>9.8255522640710944E-3</v>
      </c>
      <c r="O103" s="13">
        <f t="shared" si="26"/>
        <v>1.0815552264071096E-2</v>
      </c>
      <c r="P103" s="13">
        <f t="shared" si="26"/>
        <v>1.1805552264071095E-2</v>
      </c>
      <c r="Q103" s="13">
        <f t="shared" si="26"/>
        <v>1.2795552264071095E-2</v>
      </c>
      <c r="R103" s="13">
        <f t="shared" si="26"/>
        <v>1.3785552264071096E-2</v>
      </c>
      <c r="S103" s="13">
        <f t="shared" si="25"/>
        <v>1.4775552264071097E-2</v>
      </c>
      <c r="T103" s="13">
        <f t="shared" si="25"/>
        <v>1.5765552264071097E-2</v>
      </c>
      <c r="U103" s="13">
        <f t="shared" si="25"/>
        <v>1.6755552264071098E-2</v>
      </c>
      <c r="V103" s="13">
        <f t="shared" si="25"/>
        <v>1.77455522640711E-2</v>
      </c>
      <c r="W103" s="13">
        <f t="shared" si="25"/>
        <v>1.8735552264071101E-2</v>
      </c>
      <c r="Y103" s="2"/>
      <c r="Z103" s="4"/>
      <c r="AA103" s="35"/>
      <c r="AB103" s="30"/>
    </row>
    <row r="104" spans="1:28" ht="15" customHeight="1" thickBot="1" x14ac:dyDescent="0.35">
      <c r="A104" s="59"/>
      <c r="B104" s="118">
        <v>3</v>
      </c>
      <c r="C104" s="13">
        <f t="shared" si="26"/>
        <v>4.8755522640710957E-3</v>
      </c>
      <c r="D104" s="13">
        <f t="shared" si="25"/>
        <v>5.2715522640710954E-3</v>
      </c>
      <c r="E104" s="13">
        <f t="shared" si="25"/>
        <v>5.6675522640710959E-3</v>
      </c>
      <c r="F104" s="13">
        <f t="shared" si="25"/>
        <v>6.0635522640710964E-3</v>
      </c>
      <c r="G104" s="13">
        <f t="shared" si="25"/>
        <v>6.4595522640710952E-3</v>
      </c>
      <c r="H104" s="13">
        <f t="shared" si="25"/>
        <v>6.8555522640710957E-3</v>
      </c>
      <c r="I104" s="13">
        <f t="shared" si="25"/>
        <v>7.2515522640710962E-3</v>
      </c>
      <c r="J104" s="13">
        <f t="shared" si="25"/>
        <v>7.6475522640710968E-3</v>
      </c>
      <c r="K104" s="13">
        <f t="shared" si="25"/>
        <v>8.0435522640710973E-3</v>
      </c>
      <c r="L104" s="13">
        <f t="shared" si="25"/>
        <v>8.4395522640710961E-3</v>
      </c>
      <c r="M104" s="13">
        <f t="shared" si="25"/>
        <v>8.8355522640710966E-3</v>
      </c>
      <c r="N104" s="13">
        <f t="shared" si="25"/>
        <v>9.8255522640710944E-3</v>
      </c>
      <c r="O104" s="13">
        <f t="shared" si="25"/>
        <v>1.0815552264071096E-2</v>
      </c>
      <c r="P104" s="13">
        <f t="shared" si="25"/>
        <v>1.1805552264071095E-2</v>
      </c>
      <c r="Q104" s="13">
        <f t="shared" si="25"/>
        <v>1.2795552264071095E-2</v>
      </c>
      <c r="R104" s="13">
        <f t="shared" si="25"/>
        <v>1.3785552264071096E-2</v>
      </c>
      <c r="S104" s="13">
        <f t="shared" si="25"/>
        <v>1.4775552264071097E-2</v>
      </c>
      <c r="T104" s="13">
        <f t="shared" si="25"/>
        <v>1.5765552264071097E-2</v>
      </c>
      <c r="U104" s="13">
        <f t="shared" si="25"/>
        <v>1.6755552264071098E-2</v>
      </c>
      <c r="V104" s="13">
        <f t="shared" si="25"/>
        <v>1.77455522640711E-2</v>
      </c>
      <c r="W104" s="13">
        <f t="shared" si="25"/>
        <v>1.8735552264071101E-2</v>
      </c>
      <c r="Y104" s="2"/>
      <c r="Z104" s="4"/>
      <c r="AA104" s="35"/>
      <c r="AB104" s="30"/>
    </row>
    <row r="105" spans="1:28" ht="15" customHeight="1" thickBot="1" x14ac:dyDescent="0.35">
      <c r="A105" s="59"/>
      <c r="B105" s="118">
        <v>4</v>
      </c>
      <c r="C105" s="13">
        <f t="shared" ref="C105:W105" si="27">IFERROR(MIN(C89,C74*0.3+0.7%*70%+$K$21+IF($C$58=$B$48,C$48,IF($C$58=$B$49,C$49,IF($C$58=$B$50,C$50,IF($C$58=$B$51,C$51,C$52)))))*IF(AND($C$59=$J$18,OR($C$58=$B$8,$C$58=$B$9),$C$61&lt;$Q$85),1,IF($C$62=$J$15,$K$15,$K$16)),"Nefinansuojame")</f>
        <v>5.2518408802369864E-3</v>
      </c>
      <c r="D105" s="13">
        <f t="shared" si="27"/>
        <v>5.2518408802369864E-3</v>
      </c>
      <c r="E105" s="13">
        <f t="shared" si="27"/>
        <v>5.2518408802369864E-3</v>
      </c>
      <c r="F105" s="13">
        <f t="shared" si="27"/>
        <v>5.2518408802369864E-3</v>
      </c>
      <c r="G105" s="13">
        <f t="shared" si="27"/>
        <v>5.2518408802369864E-3</v>
      </c>
      <c r="H105" s="13">
        <f t="shared" si="27"/>
        <v>5.2518408802369864E-3</v>
      </c>
      <c r="I105" s="13">
        <f t="shared" si="27"/>
        <v>5.2518408802369864E-3</v>
      </c>
      <c r="J105" s="13">
        <f t="shared" si="27"/>
        <v>5.2518408802369864E-3</v>
      </c>
      <c r="K105" s="13">
        <f t="shared" si="27"/>
        <v>5.2518408802369864E-3</v>
      </c>
      <c r="L105" s="13">
        <f t="shared" si="27"/>
        <v>5.2518408802369864E-3</v>
      </c>
      <c r="M105" s="13">
        <f t="shared" si="27"/>
        <v>5.2518408802369864E-3</v>
      </c>
      <c r="N105" s="13">
        <f t="shared" si="27"/>
        <v>5.2518408802369864E-3</v>
      </c>
      <c r="O105" s="13">
        <f t="shared" si="27"/>
        <v>5.2518408802369864E-3</v>
      </c>
      <c r="P105" s="13">
        <f t="shared" si="27"/>
        <v>5.2518408802369864E-3</v>
      </c>
      <c r="Q105" s="13">
        <f t="shared" si="27"/>
        <v>5.2518408802369864E-3</v>
      </c>
      <c r="R105" s="13">
        <f t="shared" si="27"/>
        <v>5.2518408802369864E-3</v>
      </c>
      <c r="S105" s="13">
        <f t="shared" si="27"/>
        <v>5.2518408802369864E-3</v>
      </c>
      <c r="T105" s="13">
        <f t="shared" si="27"/>
        <v>5.2518408802369864E-3</v>
      </c>
      <c r="U105" s="13">
        <f t="shared" si="27"/>
        <v>5.2518408802369864E-3</v>
      </c>
      <c r="V105" s="13">
        <f t="shared" si="27"/>
        <v>5.2518408802369864E-3</v>
      </c>
      <c r="W105" s="13">
        <f t="shared" si="27"/>
        <v>5.2518408802369864E-3</v>
      </c>
      <c r="Y105" s="2"/>
      <c r="Z105" s="4"/>
      <c r="AA105" s="35"/>
      <c r="AB105" s="30"/>
    </row>
    <row r="106" spans="1:28" ht="15" customHeight="1" thickBot="1" x14ac:dyDescent="0.35">
      <c r="A106" s="59"/>
      <c r="B106" s="118">
        <v>5</v>
      </c>
      <c r="C106" s="13">
        <f t="shared" ref="C106:W106" si="28">IFERROR(MIN(C90,C75*0.3+0.7%*70%+$K$21+IF($C$58=$B$48,C$48,IF($C$58=$B$49,C$49,IF($C$58=$B$50,C$50,IF($C$58=$B$51,C$51,C$52)))))*IF(AND($C$59=$J$18,OR($C$58=$B$8,$C$58=$B$9),$C$61&lt;$Q$85),1,IF($C$62=$J$15,$K$15,$K$16)),"Nefinansuojame")</f>
        <v>5.2518408802369864E-3</v>
      </c>
      <c r="D106" s="13">
        <f t="shared" si="28"/>
        <v>5.2518408802369864E-3</v>
      </c>
      <c r="E106" s="13">
        <f t="shared" si="28"/>
        <v>5.2518408802369864E-3</v>
      </c>
      <c r="F106" s="13">
        <f t="shared" si="28"/>
        <v>5.2518408802369864E-3</v>
      </c>
      <c r="G106" s="13">
        <f t="shared" si="28"/>
        <v>5.2518408802369864E-3</v>
      </c>
      <c r="H106" s="13">
        <f t="shared" si="28"/>
        <v>5.2518408802369864E-3</v>
      </c>
      <c r="I106" s="13">
        <f t="shared" si="28"/>
        <v>5.2518408802369864E-3</v>
      </c>
      <c r="J106" s="13">
        <f t="shared" si="28"/>
        <v>5.2518408802369864E-3</v>
      </c>
      <c r="K106" s="13">
        <f t="shared" si="28"/>
        <v>5.2518408802369864E-3</v>
      </c>
      <c r="L106" s="13">
        <f t="shared" si="28"/>
        <v>5.2518408802369864E-3</v>
      </c>
      <c r="M106" s="13">
        <f t="shared" si="28"/>
        <v>5.2518408802369864E-3</v>
      </c>
      <c r="N106" s="13">
        <f t="shared" si="28"/>
        <v>5.2518408802369864E-3</v>
      </c>
      <c r="O106" s="13">
        <f t="shared" si="28"/>
        <v>5.2518408802369864E-3</v>
      </c>
      <c r="P106" s="13">
        <f t="shared" si="28"/>
        <v>5.2518408802369864E-3</v>
      </c>
      <c r="Q106" s="13">
        <f t="shared" si="28"/>
        <v>5.2518408802369864E-3</v>
      </c>
      <c r="R106" s="13">
        <f t="shared" si="28"/>
        <v>5.2518408802369864E-3</v>
      </c>
      <c r="S106" s="13">
        <f t="shared" si="28"/>
        <v>5.2518408802369864E-3</v>
      </c>
      <c r="T106" s="13">
        <f t="shared" si="28"/>
        <v>5.2518408802369864E-3</v>
      </c>
      <c r="U106" s="13">
        <f t="shared" si="28"/>
        <v>5.2518408802369864E-3</v>
      </c>
      <c r="V106" s="13">
        <f t="shared" si="28"/>
        <v>5.2518408802369864E-3</v>
      </c>
      <c r="W106" s="13">
        <f t="shared" si="28"/>
        <v>5.2518408802369864E-3</v>
      </c>
      <c r="Y106" s="2"/>
      <c r="Z106" s="4"/>
      <c r="AA106" s="35"/>
      <c r="AB106" s="30"/>
    </row>
    <row r="107" spans="1:28" ht="15" customHeight="1" thickBot="1" x14ac:dyDescent="0.35">
      <c r="A107" s="59"/>
      <c r="B107" s="118">
        <v>6</v>
      </c>
      <c r="C107" s="13">
        <f t="shared" ref="C107:W107" si="29">IFERROR(MIN(C91,C76*0.3+0.7%*70%+$K$21+IF($C$58=$B$48,C$48,IF($C$58=$B$49,C$49,IF($C$58=$B$50,C$50,IF($C$58=$B$51,C$51,C$52)))))*IF(AND($C$59=$J$18,OR($C$58=$B$8,$C$58=$B$9),$C$61&lt;$Q$85),1,IF($C$62=$J$15,$K$15,$K$16)),"Nefinansuojame")</f>
        <v>5.2518408802369864E-3</v>
      </c>
      <c r="D107" s="13">
        <f t="shared" si="29"/>
        <v>5.2518408802369864E-3</v>
      </c>
      <c r="E107" s="13">
        <f t="shared" si="29"/>
        <v>5.2518408802369864E-3</v>
      </c>
      <c r="F107" s="13">
        <f t="shared" si="29"/>
        <v>5.2518408802369864E-3</v>
      </c>
      <c r="G107" s="13">
        <f t="shared" si="29"/>
        <v>5.2518408802369864E-3</v>
      </c>
      <c r="H107" s="13">
        <f t="shared" si="29"/>
        <v>5.2518408802369864E-3</v>
      </c>
      <c r="I107" s="13">
        <f t="shared" si="29"/>
        <v>5.2518408802369864E-3</v>
      </c>
      <c r="J107" s="13">
        <f t="shared" si="29"/>
        <v>5.2518408802369864E-3</v>
      </c>
      <c r="K107" s="13">
        <f t="shared" si="29"/>
        <v>5.2518408802369864E-3</v>
      </c>
      <c r="L107" s="13">
        <f t="shared" si="29"/>
        <v>5.2518408802369864E-3</v>
      </c>
      <c r="M107" s="13">
        <f t="shared" si="29"/>
        <v>5.2518408802369864E-3</v>
      </c>
      <c r="N107" s="13">
        <f t="shared" si="29"/>
        <v>5.2518408802369864E-3</v>
      </c>
      <c r="O107" s="13">
        <f t="shared" si="29"/>
        <v>5.2518408802369864E-3</v>
      </c>
      <c r="P107" s="13">
        <f t="shared" si="29"/>
        <v>5.2518408802369864E-3</v>
      </c>
      <c r="Q107" s="13">
        <f t="shared" si="29"/>
        <v>5.2518408802369864E-3</v>
      </c>
      <c r="R107" s="13">
        <f t="shared" si="29"/>
        <v>5.2518408802369864E-3</v>
      </c>
      <c r="S107" s="13">
        <f t="shared" si="29"/>
        <v>5.2518408802369864E-3</v>
      </c>
      <c r="T107" s="13">
        <f t="shared" si="29"/>
        <v>5.2518408802369864E-3</v>
      </c>
      <c r="U107" s="13">
        <f t="shared" si="29"/>
        <v>5.2518408802369864E-3</v>
      </c>
      <c r="V107" s="13">
        <f t="shared" si="29"/>
        <v>5.2518408802369864E-3</v>
      </c>
      <c r="W107" s="13">
        <f t="shared" si="29"/>
        <v>5.2518408802369864E-3</v>
      </c>
      <c r="Y107" s="2"/>
      <c r="Z107" s="4"/>
      <c r="AA107" s="35"/>
      <c r="AB107" s="30"/>
    </row>
    <row r="108" spans="1:28" ht="15" customHeight="1" thickBot="1" x14ac:dyDescent="0.35">
      <c r="A108" s="59"/>
      <c r="B108" s="118">
        <v>7</v>
      </c>
      <c r="C108" s="13">
        <f t="shared" ref="C108:W108" si="30">IFERROR(MIN(C92,C77*0.3+0.7%*70%+$K$21+IF($C$58=$B$48,C$48,IF($C$58=$B$49,C$49,IF($C$58=$B$50,C$50,IF($C$58=$B$51,C$51,C$52)))))*IF(AND($C$59=$J$18,OR($C$58=$B$8,$C$58=$B$9),$C$61&lt;$Q$85),1,IF($C$62=$J$15,$K$15,$K$16)),"Nefinansuojame")</f>
        <v>5.2518408802369864E-3</v>
      </c>
      <c r="D108" s="13">
        <f t="shared" si="30"/>
        <v>5.2518408802369864E-3</v>
      </c>
      <c r="E108" s="13">
        <f t="shared" si="30"/>
        <v>5.2518408802369864E-3</v>
      </c>
      <c r="F108" s="13">
        <f t="shared" si="30"/>
        <v>5.2518408802369864E-3</v>
      </c>
      <c r="G108" s="13">
        <f t="shared" si="30"/>
        <v>5.2518408802369864E-3</v>
      </c>
      <c r="H108" s="13">
        <f t="shared" si="30"/>
        <v>5.2518408802369864E-3</v>
      </c>
      <c r="I108" s="13">
        <f t="shared" si="30"/>
        <v>5.2518408802369864E-3</v>
      </c>
      <c r="J108" s="13">
        <f t="shared" si="30"/>
        <v>5.2518408802369864E-3</v>
      </c>
      <c r="K108" s="13">
        <f t="shared" si="30"/>
        <v>5.2518408802369864E-3</v>
      </c>
      <c r="L108" s="13">
        <f t="shared" si="30"/>
        <v>5.2518408802369864E-3</v>
      </c>
      <c r="M108" s="13">
        <f t="shared" si="30"/>
        <v>5.2518408802369864E-3</v>
      </c>
      <c r="N108" s="13">
        <f t="shared" si="30"/>
        <v>5.2518408802369864E-3</v>
      </c>
      <c r="O108" s="13">
        <f t="shared" si="30"/>
        <v>5.2518408802369864E-3</v>
      </c>
      <c r="P108" s="13">
        <f t="shared" si="30"/>
        <v>5.2518408802369864E-3</v>
      </c>
      <c r="Q108" s="13">
        <f t="shared" si="30"/>
        <v>5.2518408802369864E-3</v>
      </c>
      <c r="R108" s="13">
        <f t="shared" si="30"/>
        <v>5.2518408802369864E-3</v>
      </c>
      <c r="S108" s="13">
        <f t="shared" si="30"/>
        <v>5.2518408802369864E-3</v>
      </c>
      <c r="T108" s="13">
        <f t="shared" si="30"/>
        <v>5.2518408802369864E-3</v>
      </c>
      <c r="U108" s="13">
        <f t="shared" si="30"/>
        <v>5.2518408802369864E-3</v>
      </c>
      <c r="V108" s="13">
        <f t="shared" si="30"/>
        <v>5.2518408802369864E-3</v>
      </c>
      <c r="W108" s="13">
        <f t="shared" si="30"/>
        <v>5.2518408802369864E-3</v>
      </c>
      <c r="Y108" s="2"/>
      <c r="Z108" s="4"/>
      <c r="AA108" s="35"/>
      <c r="AB108" s="30"/>
    </row>
    <row r="109" spans="1:28" ht="15" customHeight="1" thickBot="1" x14ac:dyDescent="0.35">
      <c r="A109" s="59"/>
      <c r="B109" s="118">
        <v>8</v>
      </c>
      <c r="C109" s="13">
        <f t="shared" ref="C109:W109" si="31">IFERROR(MIN(C93,C78*0.3+0.7%*70%+$K$21+IF($C$58=$B$48,C$48,IF($C$58=$B$49,C$49,IF($C$58=$B$50,C$50,IF($C$58=$B$51,C$51,C$52)))))*IF(AND($C$59=$J$18,OR($C$58=$B$8,$C$58=$B$9),$C$61&lt;$Q$85),1,IF($C$62=$J$15,$K$15,$K$16)),"Nefinansuojame")</f>
        <v>5.2518408802369864E-3</v>
      </c>
      <c r="D109" s="13">
        <f t="shared" si="31"/>
        <v>5.2518408802369864E-3</v>
      </c>
      <c r="E109" s="13">
        <f t="shared" si="31"/>
        <v>5.2518408802369864E-3</v>
      </c>
      <c r="F109" s="13">
        <f t="shared" si="31"/>
        <v>5.2518408802369864E-3</v>
      </c>
      <c r="G109" s="13">
        <f t="shared" si="31"/>
        <v>5.2518408802369864E-3</v>
      </c>
      <c r="H109" s="13">
        <f t="shared" si="31"/>
        <v>5.2518408802369864E-3</v>
      </c>
      <c r="I109" s="13">
        <f t="shared" si="31"/>
        <v>5.2518408802369864E-3</v>
      </c>
      <c r="J109" s="13">
        <f t="shared" si="31"/>
        <v>5.2518408802369864E-3</v>
      </c>
      <c r="K109" s="13">
        <f t="shared" si="31"/>
        <v>5.2518408802369864E-3</v>
      </c>
      <c r="L109" s="13">
        <f t="shared" si="31"/>
        <v>5.2518408802369864E-3</v>
      </c>
      <c r="M109" s="13">
        <f t="shared" si="31"/>
        <v>5.2518408802369864E-3</v>
      </c>
      <c r="N109" s="13">
        <f t="shared" si="31"/>
        <v>5.2518408802369864E-3</v>
      </c>
      <c r="O109" s="13">
        <f t="shared" si="31"/>
        <v>5.2518408802369864E-3</v>
      </c>
      <c r="P109" s="13">
        <f t="shared" si="31"/>
        <v>5.2518408802369864E-3</v>
      </c>
      <c r="Q109" s="13">
        <f t="shared" si="31"/>
        <v>5.2518408802369864E-3</v>
      </c>
      <c r="R109" s="13">
        <f t="shared" si="31"/>
        <v>5.2518408802369864E-3</v>
      </c>
      <c r="S109" s="13">
        <f t="shared" si="31"/>
        <v>5.2518408802369864E-3</v>
      </c>
      <c r="T109" s="13">
        <f t="shared" si="31"/>
        <v>5.2518408802369864E-3</v>
      </c>
      <c r="U109" s="13">
        <f t="shared" si="31"/>
        <v>5.2518408802369864E-3</v>
      </c>
      <c r="V109" s="13">
        <f t="shared" si="31"/>
        <v>5.2518408802369864E-3</v>
      </c>
      <c r="W109" s="13">
        <f t="shared" si="31"/>
        <v>5.2518408802369864E-3</v>
      </c>
      <c r="Y109" s="2"/>
      <c r="Z109" s="4"/>
      <c r="AA109" s="35"/>
      <c r="AB109" s="30"/>
    </row>
    <row r="110" spans="1:28" ht="15" customHeight="1" thickBot="1" x14ac:dyDescent="0.35">
      <c r="A110" s="59"/>
      <c r="B110" s="118">
        <v>9</v>
      </c>
      <c r="C110" s="13">
        <f t="shared" ref="C110:W110" si="32">IFERROR(MIN(C94,C79*0.3+0.7%*70%+$K$21+IF($C$58=$B$48,C$48,IF($C$58=$B$49,C$49,IF($C$58=$B$50,C$50,IF($C$58=$B$51,C$51,C$52)))))*IF(AND($C$59=$J$18,OR($C$58=$B$8,$C$58=$B$9),$C$61&lt;$Q$85),1,IF($C$62=$J$15,$K$15,$K$16)),"Nefinansuojame")</f>
        <v>5.2518408802369864E-3</v>
      </c>
      <c r="D110" s="13">
        <f t="shared" si="32"/>
        <v>5.2518408802369864E-3</v>
      </c>
      <c r="E110" s="13">
        <f t="shared" si="32"/>
        <v>5.2518408802369864E-3</v>
      </c>
      <c r="F110" s="13">
        <f t="shared" si="32"/>
        <v>5.2518408802369864E-3</v>
      </c>
      <c r="G110" s="13">
        <f t="shared" si="32"/>
        <v>5.2518408802369864E-3</v>
      </c>
      <c r="H110" s="13">
        <f t="shared" si="32"/>
        <v>5.2518408802369864E-3</v>
      </c>
      <c r="I110" s="13">
        <f t="shared" si="32"/>
        <v>5.2518408802369864E-3</v>
      </c>
      <c r="J110" s="13">
        <f t="shared" si="32"/>
        <v>5.2518408802369864E-3</v>
      </c>
      <c r="K110" s="13">
        <f t="shared" si="32"/>
        <v>5.2518408802369864E-3</v>
      </c>
      <c r="L110" s="13">
        <f t="shared" si="32"/>
        <v>5.2518408802369864E-3</v>
      </c>
      <c r="M110" s="13">
        <f t="shared" si="32"/>
        <v>5.2518408802369864E-3</v>
      </c>
      <c r="N110" s="13">
        <f t="shared" si="32"/>
        <v>5.2518408802369864E-3</v>
      </c>
      <c r="O110" s="13">
        <f t="shared" si="32"/>
        <v>5.2518408802369864E-3</v>
      </c>
      <c r="P110" s="13">
        <f t="shared" si="32"/>
        <v>5.2518408802369864E-3</v>
      </c>
      <c r="Q110" s="13">
        <f t="shared" si="32"/>
        <v>5.2518408802369864E-3</v>
      </c>
      <c r="R110" s="13">
        <f t="shared" si="32"/>
        <v>5.2518408802369864E-3</v>
      </c>
      <c r="S110" s="13">
        <f t="shared" si="32"/>
        <v>5.2518408802369864E-3</v>
      </c>
      <c r="T110" s="13">
        <f t="shared" si="32"/>
        <v>5.2518408802369864E-3</v>
      </c>
      <c r="U110" s="13">
        <f t="shared" si="32"/>
        <v>5.2518408802369864E-3</v>
      </c>
      <c r="V110" s="13">
        <f t="shared" si="32"/>
        <v>5.2518408802369864E-3</v>
      </c>
      <c r="W110" s="13">
        <f t="shared" si="32"/>
        <v>5.2518408802369864E-3</v>
      </c>
      <c r="Y110" s="2"/>
      <c r="Z110" s="4"/>
      <c r="AA110" s="35"/>
      <c r="AB110" s="30"/>
    </row>
    <row r="111" spans="1:28" ht="15" customHeight="1" thickBot="1" x14ac:dyDescent="0.35">
      <c r="A111" s="59"/>
      <c r="B111" s="18">
        <v>10</v>
      </c>
      <c r="C111" s="13">
        <f t="shared" ref="C111:W111" si="33">IFERROR(MIN(C95,C80*0.3+0.7%*70%+$K$21+IF($C$58=$B$48,C$48,IF($C$58=$B$49,C$49,IF($C$58=$B$50,C$50,IF($C$58=$B$51,C$51,C$52)))))*IF(AND($C$59=$J$18,OR($C$58=$B$8,$C$58=$B$9),$C$61&lt;$Q$85),1,IF($C$62=$J$15,$K$15,$K$16)),"Nefinansuojame")</f>
        <v>5.2518408802369864E-3</v>
      </c>
      <c r="D111" s="13">
        <f t="shared" si="33"/>
        <v>5.2518408802369864E-3</v>
      </c>
      <c r="E111" s="13">
        <f t="shared" si="33"/>
        <v>5.2518408802369864E-3</v>
      </c>
      <c r="F111" s="13">
        <f t="shared" si="33"/>
        <v>5.2518408802369864E-3</v>
      </c>
      <c r="G111" s="13">
        <f t="shared" si="33"/>
        <v>5.2518408802369864E-3</v>
      </c>
      <c r="H111" s="13">
        <f t="shared" si="33"/>
        <v>5.2518408802369864E-3</v>
      </c>
      <c r="I111" s="13">
        <f t="shared" si="33"/>
        <v>5.2518408802369864E-3</v>
      </c>
      <c r="J111" s="13">
        <f t="shared" si="33"/>
        <v>5.2518408802369864E-3</v>
      </c>
      <c r="K111" s="13">
        <f t="shared" si="33"/>
        <v>5.2518408802369864E-3</v>
      </c>
      <c r="L111" s="13">
        <f t="shared" si="33"/>
        <v>5.2518408802369864E-3</v>
      </c>
      <c r="M111" s="13">
        <f t="shared" si="33"/>
        <v>5.2518408802369864E-3</v>
      </c>
      <c r="N111" s="13">
        <f t="shared" si="33"/>
        <v>5.2518408802369864E-3</v>
      </c>
      <c r="O111" s="13">
        <f t="shared" si="33"/>
        <v>5.2518408802369864E-3</v>
      </c>
      <c r="P111" s="13">
        <f t="shared" si="33"/>
        <v>5.2518408802369864E-3</v>
      </c>
      <c r="Q111" s="13">
        <f t="shared" si="33"/>
        <v>5.2518408802369864E-3</v>
      </c>
      <c r="R111" s="13">
        <f t="shared" si="33"/>
        <v>5.2518408802369864E-3</v>
      </c>
      <c r="S111" s="13">
        <f t="shared" si="33"/>
        <v>5.2518408802369864E-3</v>
      </c>
      <c r="T111" s="13">
        <f t="shared" si="33"/>
        <v>5.2518408802369864E-3</v>
      </c>
      <c r="U111" s="13">
        <f t="shared" si="33"/>
        <v>5.2518408802369864E-3</v>
      </c>
      <c r="V111" s="13">
        <f t="shared" si="33"/>
        <v>5.2518408802369864E-3</v>
      </c>
      <c r="W111" s="13">
        <f t="shared" si="33"/>
        <v>5.2518408802369864E-3</v>
      </c>
      <c r="Y111" s="2"/>
      <c r="Z111" s="4"/>
      <c r="AA111" s="35"/>
      <c r="AB111" s="30"/>
    </row>
    <row r="115" spans="2:24" ht="15" thickBot="1" x14ac:dyDescent="0.35">
      <c r="B115" s="43" t="s">
        <v>111</v>
      </c>
    </row>
    <row r="116" spans="2:24" ht="15" customHeight="1" x14ac:dyDescent="0.3">
      <c r="B116" s="157" t="s">
        <v>25</v>
      </c>
      <c r="C116" s="147" t="s">
        <v>35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9"/>
      <c r="Q116" s="149"/>
      <c r="R116" s="149"/>
      <c r="S116" s="149"/>
      <c r="T116" s="149"/>
      <c r="U116" s="149"/>
      <c r="V116" s="149"/>
      <c r="W116" s="150"/>
    </row>
    <row r="117" spans="2:24" ht="17.399999999999999" thickBot="1" x14ac:dyDescent="0.35">
      <c r="B117" s="158"/>
      <c r="C117" s="61">
        <v>1</v>
      </c>
      <c r="D117" s="62">
        <v>0.95</v>
      </c>
      <c r="E117" s="62">
        <v>0.9</v>
      </c>
      <c r="F117" s="62">
        <v>0.85</v>
      </c>
      <c r="G117" s="62">
        <v>0.8</v>
      </c>
      <c r="H117" s="62">
        <v>0.75</v>
      </c>
      <c r="I117" s="62">
        <f>+H117-0.05</f>
        <v>0.7</v>
      </c>
      <c r="J117" s="62">
        <f t="shared" ref="J117" si="34">+I117-0.05</f>
        <v>0.64999999999999991</v>
      </c>
      <c r="K117" s="62">
        <f t="shared" ref="K117" si="35">+J117-0.05</f>
        <v>0.59999999999999987</v>
      </c>
      <c r="L117" s="62">
        <f t="shared" ref="L117" si="36">+K117-0.05</f>
        <v>0.54999999999999982</v>
      </c>
      <c r="M117" s="62">
        <v>0.5</v>
      </c>
      <c r="N117" s="62">
        <f>+M117-0.05</f>
        <v>0.45</v>
      </c>
      <c r="O117" s="62">
        <f t="shared" ref="O117" si="37">+N117-0.05</f>
        <v>0.4</v>
      </c>
      <c r="P117" s="62">
        <f t="shared" ref="P117" si="38">+O117-0.05</f>
        <v>0.35000000000000003</v>
      </c>
      <c r="Q117" s="62">
        <f t="shared" ref="Q117" si="39">+P117-0.05</f>
        <v>0.30000000000000004</v>
      </c>
      <c r="R117" s="62">
        <f t="shared" ref="R117" si="40">+Q117-0.05</f>
        <v>0.25000000000000006</v>
      </c>
      <c r="S117" s="62">
        <f t="shared" ref="S117" si="41">+R117-0.05</f>
        <v>0.20000000000000007</v>
      </c>
      <c r="T117" s="62">
        <f t="shared" ref="T117" si="42">+S117-0.05</f>
        <v>0.15000000000000008</v>
      </c>
      <c r="U117" s="62">
        <f t="shared" ref="U117" si="43">+T117-0.05</f>
        <v>0.10000000000000007</v>
      </c>
      <c r="V117" s="62">
        <f t="shared" ref="V117" si="44">+U117-0.05</f>
        <v>5.0000000000000072E-2</v>
      </c>
      <c r="W117" s="63">
        <f t="shared" ref="W117" si="45">+V117-0.05</f>
        <v>6.9388939039072284E-17</v>
      </c>
      <c r="X117" s="60"/>
    </row>
    <row r="118" spans="2:24" ht="16.8" x14ac:dyDescent="0.3">
      <c r="B118" s="124" t="s">
        <v>99</v>
      </c>
      <c r="C118" s="44">
        <f>+C31</f>
        <v>7.4999999999999997E-3</v>
      </c>
      <c r="D118" s="44">
        <f t="shared" ref="D118:W118" si="46">+D31</f>
        <v>7.7499999999999999E-3</v>
      </c>
      <c r="E118" s="44">
        <f t="shared" si="46"/>
        <v>8.0000000000000002E-3</v>
      </c>
      <c r="F118" s="44">
        <f t="shared" si="46"/>
        <v>8.2500000000000004E-3</v>
      </c>
      <c r="G118" s="44">
        <f t="shared" si="46"/>
        <v>8.5000000000000006E-3</v>
      </c>
      <c r="H118" s="44">
        <f t="shared" si="46"/>
        <v>8.7500000000000008E-3</v>
      </c>
      <c r="I118" s="44">
        <f t="shared" si="46"/>
        <v>9.0000000000000011E-3</v>
      </c>
      <c r="J118" s="44">
        <f t="shared" si="46"/>
        <v>9.2500000000000013E-3</v>
      </c>
      <c r="K118" s="44">
        <f t="shared" si="46"/>
        <v>9.5000000000000015E-3</v>
      </c>
      <c r="L118" s="44">
        <f t="shared" si="46"/>
        <v>9.7500000000000017E-3</v>
      </c>
      <c r="M118" s="44">
        <f t="shared" si="46"/>
        <v>1.0000000000000002E-2</v>
      </c>
      <c r="N118" s="44">
        <f t="shared" si="46"/>
        <v>1.2000000000000002E-2</v>
      </c>
      <c r="O118" s="44">
        <f t="shared" si="46"/>
        <v>1.4000000000000002E-2</v>
      </c>
      <c r="P118" s="44">
        <f t="shared" si="46"/>
        <v>1.6E-2</v>
      </c>
      <c r="Q118" s="44">
        <f t="shared" si="46"/>
        <v>1.8000000000000002E-2</v>
      </c>
      <c r="R118" s="44">
        <f t="shared" si="46"/>
        <v>2.0000000000000004E-2</v>
      </c>
      <c r="S118" s="44">
        <f t="shared" si="46"/>
        <v>2.2000000000000006E-2</v>
      </c>
      <c r="T118" s="44">
        <f t="shared" si="46"/>
        <v>2.4000000000000007E-2</v>
      </c>
      <c r="U118" s="44">
        <f t="shared" si="46"/>
        <v>2.6000000000000009E-2</v>
      </c>
      <c r="V118" s="44">
        <f t="shared" si="46"/>
        <v>2.8000000000000011E-2</v>
      </c>
      <c r="W118" s="44">
        <f t="shared" si="46"/>
        <v>3.0000000000000013E-2</v>
      </c>
      <c r="X118" s="23"/>
    </row>
    <row r="119" spans="2:24" ht="16.8" x14ac:dyDescent="0.3">
      <c r="B119" s="124" t="s">
        <v>100</v>
      </c>
      <c r="C119" s="44">
        <f>+C32</f>
        <v>0.01</v>
      </c>
      <c r="D119" s="44">
        <f t="shared" ref="D119:W119" si="47">+D32</f>
        <v>1.12E-2</v>
      </c>
      <c r="E119" s="44">
        <f t="shared" si="47"/>
        <v>1.24E-2</v>
      </c>
      <c r="F119" s="44">
        <f t="shared" si="47"/>
        <v>1.3599999999999999E-2</v>
      </c>
      <c r="G119" s="44">
        <f t="shared" si="47"/>
        <v>1.4799999999999999E-2</v>
      </c>
      <c r="H119" s="44">
        <f t="shared" si="47"/>
        <v>1.6E-2</v>
      </c>
      <c r="I119" s="44">
        <f t="shared" si="47"/>
        <v>1.72E-2</v>
      </c>
      <c r="J119" s="44">
        <f t="shared" si="47"/>
        <v>1.84E-2</v>
      </c>
      <c r="K119" s="44">
        <f t="shared" si="47"/>
        <v>1.9599999999999999E-2</v>
      </c>
      <c r="L119" s="44">
        <f t="shared" si="47"/>
        <v>2.0799999999999999E-2</v>
      </c>
      <c r="M119" s="44">
        <f t="shared" si="47"/>
        <v>2.1999999999999999E-2</v>
      </c>
      <c r="N119" s="44">
        <f t="shared" si="47"/>
        <v>2.4999999999999998E-2</v>
      </c>
      <c r="O119" s="44">
        <f t="shared" si="47"/>
        <v>2.7999999999999997E-2</v>
      </c>
      <c r="P119" s="44">
        <f t="shared" si="47"/>
        <v>3.0999999999999996E-2</v>
      </c>
      <c r="Q119" s="44">
        <f t="shared" si="47"/>
        <v>3.3999999999999996E-2</v>
      </c>
      <c r="R119" s="44">
        <f t="shared" si="47"/>
        <v>3.6999999999999998E-2</v>
      </c>
      <c r="S119" s="44">
        <f t="shared" si="47"/>
        <v>0.04</v>
      </c>
      <c r="T119" s="44">
        <f t="shared" si="47"/>
        <v>4.3000000000000003E-2</v>
      </c>
      <c r="U119" s="44">
        <f t="shared" si="47"/>
        <v>4.6000000000000006E-2</v>
      </c>
      <c r="V119" s="44">
        <f t="shared" si="47"/>
        <v>4.9000000000000009E-2</v>
      </c>
      <c r="W119" s="44">
        <f t="shared" si="47"/>
        <v>5.2000000000000011E-2</v>
      </c>
      <c r="X119" s="23"/>
    </row>
    <row r="120" spans="2:24" ht="16.8" x14ac:dyDescent="0.3">
      <c r="B120" s="124" t="s">
        <v>101</v>
      </c>
      <c r="C120" s="44">
        <f>+C33</f>
        <v>2.1999999999999999E-2</v>
      </c>
      <c r="D120" s="44">
        <f t="shared" ref="D120:W120" si="48">+D33</f>
        <v>2.3799999999999998E-2</v>
      </c>
      <c r="E120" s="44">
        <f t="shared" si="48"/>
        <v>2.5599999999999998E-2</v>
      </c>
      <c r="F120" s="44">
        <f t="shared" si="48"/>
        <v>2.7399999999999997E-2</v>
      </c>
      <c r="G120" s="44">
        <f t="shared" si="48"/>
        <v>2.9199999999999997E-2</v>
      </c>
      <c r="H120" s="44">
        <f t="shared" si="48"/>
        <v>3.0999999999999996E-2</v>
      </c>
      <c r="I120" s="44">
        <f t="shared" si="48"/>
        <v>3.2799999999999996E-2</v>
      </c>
      <c r="J120" s="44">
        <f t="shared" si="48"/>
        <v>3.4599999999999999E-2</v>
      </c>
      <c r="K120" s="44">
        <f t="shared" si="48"/>
        <v>3.6400000000000002E-2</v>
      </c>
      <c r="L120" s="44">
        <f t="shared" si="48"/>
        <v>3.8200000000000005E-2</v>
      </c>
      <c r="M120" s="44">
        <f t="shared" si="48"/>
        <v>4.0000000000000008E-2</v>
      </c>
      <c r="N120" s="44">
        <f t="shared" si="48"/>
        <v>4.4166666666666674E-2</v>
      </c>
      <c r="O120" s="44">
        <f t="shared" si="48"/>
        <v>4.8333333333333339E-2</v>
      </c>
      <c r="P120" s="44">
        <f t="shared" si="48"/>
        <v>5.2500000000000005E-2</v>
      </c>
      <c r="Q120" s="44">
        <f t="shared" si="48"/>
        <v>5.6666666666666671E-2</v>
      </c>
      <c r="R120" s="44">
        <f t="shared" si="48"/>
        <v>6.0833333333333336E-2</v>
      </c>
      <c r="S120" s="44">
        <f t="shared" si="48"/>
        <v>6.5000000000000002E-2</v>
      </c>
      <c r="T120" s="44">
        <f t="shared" si="48"/>
        <v>6.9166666666666668E-2</v>
      </c>
      <c r="U120" s="44">
        <f t="shared" si="48"/>
        <v>7.3333333333333334E-2</v>
      </c>
      <c r="V120" s="44">
        <f t="shared" si="48"/>
        <v>7.7499999999999999E-2</v>
      </c>
      <c r="W120" s="44">
        <f t="shared" si="48"/>
        <v>8.1666666666666665E-2</v>
      </c>
      <c r="X120" s="23"/>
    </row>
    <row r="121" spans="2:24" ht="16.8" x14ac:dyDescent="0.3">
      <c r="B121" s="124" t="s">
        <v>102</v>
      </c>
      <c r="C121" s="44">
        <f>+C34</f>
        <v>0.04</v>
      </c>
      <c r="D121" s="44">
        <f t="shared" ref="D121:W121" si="49">+D34</f>
        <v>4.2500000000000003E-2</v>
      </c>
      <c r="E121" s="44">
        <f t="shared" si="49"/>
        <v>4.5000000000000005E-2</v>
      </c>
      <c r="F121" s="44">
        <f t="shared" si="49"/>
        <v>4.7500000000000007E-2</v>
      </c>
      <c r="G121" s="44">
        <f t="shared" si="49"/>
        <v>5.000000000000001E-2</v>
      </c>
      <c r="H121" s="44">
        <f t="shared" si="49"/>
        <v>5.2500000000000012E-2</v>
      </c>
      <c r="I121" s="44">
        <f t="shared" si="49"/>
        <v>5.5000000000000014E-2</v>
      </c>
      <c r="J121" s="44">
        <f t="shared" si="49"/>
        <v>5.7500000000000016E-2</v>
      </c>
      <c r="K121" s="44">
        <f t="shared" si="49"/>
        <v>6.0000000000000019E-2</v>
      </c>
      <c r="L121" s="44">
        <f t="shared" si="49"/>
        <v>6.2500000000000014E-2</v>
      </c>
      <c r="M121" s="44">
        <f t="shared" si="49"/>
        <v>6.5000000000000016E-2</v>
      </c>
      <c r="N121" s="44">
        <f t="shared" si="49"/>
        <v>7.0833333333333345E-2</v>
      </c>
      <c r="O121" s="44">
        <f t="shared" si="49"/>
        <v>7.6666666666666675E-2</v>
      </c>
      <c r="P121" s="44">
        <f t="shared" si="49"/>
        <v>8.2500000000000004E-2</v>
      </c>
      <c r="Q121" s="44">
        <f t="shared" si="49"/>
        <v>8.8333333333333333E-2</v>
      </c>
      <c r="R121" s="44">
        <f t="shared" si="49"/>
        <v>9.4166666666666662E-2</v>
      </c>
      <c r="S121" s="44">
        <f t="shared" si="49"/>
        <v>9.9999999999999992E-2</v>
      </c>
      <c r="T121" s="44">
        <f t="shared" si="49"/>
        <v>0.10583333333333332</v>
      </c>
      <c r="U121" s="44">
        <f t="shared" si="49"/>
        <v>0.11166666666666665</v>
      </c>
      <c r="V121" s="44">
        <f t="shared" si="49"/>
        <v>0.11749999999999998</v>
      </c>
      <c r="W121" s="44">
        <f t="shared" si="49"/>
        <v>0.12333333333333331</v>
      </c>
      <c r="X121" s="23"/>
    </row>
    <row r="122" spans="2:24" ht="17.399999999999999" thickBot="1" x14ac:dyDescent="0.35">
      <c r="B122" s="18" t="s">
        <v>24</v>
      </c>
      <c r="C122" s="44" t="str">
        <f>+C35</f>
        <v>reject</v>
      </c>
      <c r="D122" s="44" t="str">
        <f t="shared" ref="D122:W122" si="50">+D35</f>
        <v>reject</v>
      </c>
      <c r="E122" s="44" t="str">
        <f t="shared" si="50"/>
        <v>reject</v>
      </c>
      <c r="F122" s="44" t="str">
        <f t="shared" si="50"/>
        <v>reject</v>
      </c>
      <c r="G122" s="44" t="str">
        <f t="shared" si="50"/>
        <v>reject</v>
      </c>
      <c r="H122" s="44" t="str">
        <f t="shared" si="50"/>
        <v>reject</v>
      </c>
      <c r="I122" s="44" t="str">
        <f t="shared" si="50"/>
        <v>reject</v>
      </c>
      <c r="J122" s="44" t="str">
        <f t="shared" si="50"/>
        <v>reject</v>
      </c>
      <c r="K122" s="44" t="str">
        <f t="shared" si="50"/>
        <v>reject</v>
      </c>
      <c r="L122" s="44" t="str">
        <f t="shared" si="50"/>
        <v>reject</v>
      </c>
      <c r="M122" s="44" t="str">
        <f t="shared" si="50"/>
        <v>reject</v>
      </c>
      <c r="N122" s="44" t="str">
        <f t="shared" si="50"/>
        <v>reject</v>
      </c>
      <c r="O122" s="44" t="str">
        <f t="shared" si="50"/>
        <v>reject</v>
      </c>
      <c r="P122" s="44" t="str">
        <f t="shared" si="50"/>
        <v>reject</v>
      </c>
      <c r="Q122" s="44" t="str">
        <f t="shared" si="50"/>
        <v>reject</v>
      </c>
      <c r="R122" s="44" t="str">
        <f t="shared" si="50"/>
        <v>reject</v>
      </c>
      <c r="S122" s="44" t="str">
        <f t="shared" si="50"/>
        <v>reject</v>
      </c>
      <c r="T122" s="44" t="str">
        <f t="shared" si="50"/>
        <v>reject</v>
      </c>
      <c r="U122" s="44" t="str">
        <f t="shared" si="50"/>
        <v>reject</v>
      </c>
      <c r="V122" s="44" t="str">
        <f t="shared" si="50"/>
        <v>reject</v>
      </c>
      <c r="W122" s="44" t="str">
        <f t="shared" si="50"/>
        <v>reject</v>
      </c>
      <c r="X122" s="23"/>
    </row>
    <row r="124" spans="2:24" ht="15" thickBot="1" x14ac:dyDescent="0.35">
      <c r="B124" s="43" t="s">
        <v>112</v>
      </c>
    </row>
    <row r="125" spans="2:24" ht="15" customHeight="1" x14ac:dyDescent="0.3">
      <c r="B125" s="157" t="s">
        <v>25</v>
      </c>
      <c r="C125" s="147" t="s">
        <v>35</v>
      </c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9"/>
      <c r="Q125" s="149"/>
      <c r="R125" s="149"/>
      <c r="S125" s="149"/>
      <c r="T125" s="149"/>
      <c r="U125" s="149"/>
      <c r="V125" s="149"/>
      <c r="W125" s="150"/>
    </row>
    <row r="126" spans="2:24" ht="17.399999999999999" thickBot="1" x14ac:dyDescent="0.35">
      <c r="B126" s="158"/>
      <c r="C126" s="61">
        <v>1</v>
      </c>
      <c r="D126" s="62">
        <v>0.95</v>
      </c>
      <c r="E126" s="62">
        <v>0.9</v>
      </c>
      <c r="F126" s="62">
        <v>0.85</v>
      </c>
      <c r="G126" s="62">
        <v>0.8</v>
      </c>
      <c r="H126" s="62">
        <v>0.75</v>
      </c>
      <c r="I126" s="62">
        <f>+H126-0.05</f>
        <v>0.7</v>
      </c>
      <c r="J126" s="62">
        <f t="shared" ref="J126" si="51">+I126-0.05</f>
        <v>0.64999999999999991</v>
      </c>
      <c r="K126" s="62">
        <f t="shared" ref="K126" si="52">+J126-0.05</f>
        <v>0.59999999999999987</v>
      </c>
      <c r="L126" s="62">
        <f t="shared" ref="L126" si="53">+K126-0.05</f>
        <v>0.54999999999999982</v>
      </c>
      <c r="M126" s="62">
        <v>0.5</v>
      </c>
      <c r="N126" s="62">
        <f>+M126-0.05</f>
        <v>0.45</v>
      </c>
      <c r="O126" s="62">
        <f t="shared" ref="O126" si="54">+N126-0.05</f>
        <v>0.4</v>
      </c>
      <c r="P126" s="62">
        <f t="shared" ref="P126" si="55">+O126-0.05</f>
        <v>0.35000000000000003</v>
      </c>
      <c r="Q126" s="62">
        <f t="shared" ref="Q126" si="56">+P126-0.05</f>
        <v>0.30000000000000004</v>
      </c>
      <c r="R126" s="62">
        <f t="shared" ref="R126" si="57">+Q126-0.05</f>
        <v>0.25000000000000006</v>
      </c>
      <c r="S126" s="62">
        <f t="shared" ref="S126" si="58">+R126-0.05</f>
        <v>0.20000000000000007</v>
      </c>
      <c r="T126" s="62">
        <f t="shared" ref="T126" si="59">+S126-0.05</f>
        <v>0.15000000000000008</v>
      </c>
      <c r="U126" s="62">
        <f t="shared" ref="U126" si="60">+T126-0.05</f>
        <v>0.10000000000000007</v>
      </c>
      <c r="V126" s="62">
        <f t="shared" ref="V126" si="61">+U126-0.05</f>
        <v>5.0000000000000072E-2</v>
      </c>
      <c r="W126" s="63">
        <f t="shared" ref="W126" si="62">+V126-0.05</f>
        <v>6.9388939039072284E-17</v>
      </c>
      <c r="X126" s="60"/>
    </row>
    <row r="127" spans="2:24" ht="16.8" x14ac:dyDescent="0.3">
      <c r="B127" s="124" t="s">
        <v>99</v>
      </c>
      <c r="C127" s="44">
        <v>4.3501840880236987E-2</v>
      </c>
      <c r="D127" s="44">
        <v>4.3776840880236992E-2</v>
      </c>
      <c r="E127" s="44">
        <v>4.4051840880236989E-2</v>
      </c>
      <c r="F127" s="44">
        <v>4.4326840880236987E-2</v>
      </c>
      <c r="G127" s="44">
        <v>4.4601840880236984E-2</v>
      </c>
      <c r="H127" s="44">
        <v>4.4876840880236989E-2</v>
      </c>
      <c r="I127" s="44">
        <v>4.5151840880236993E-2</v>
      </c>
      <c r="J127" s="44">
        <v>4.5426840880236991E-2</v>
      </c>
      <c r="K127" s="44">
        <v>4.5701840880236988E-2</v>
      </c>
      <c r="L127" s="44">
        <v>4.5976840880236985E-2</v>
      </c>
      <c r="M127" s="44">
        <v>4.625184088023699E-2</v>
      </c>
      <c r="N127" s="44">
        <v>4.845184088023699E-2</v>
      </c>
      <c r="O127" s="44">
        <v>5.0651840880236991E-2</v>
      </c>
      <c r="P127" s="44">
        <v>5.2851840880236992E-2</v>
      </c>
      <c r="Q127" s="44">
        <v>5.5051840880236992E-2</v>
      </c>
      <c r="R127" s="44">
        <v>5.7251840880236993E-2</v>
      </c>
      <c r="S127" s="44">
        <v>5.9451840880237E-2</v>
      </c>
      <c r="T127" s="44">
        <v>6.1651840880236994E-2</v>
      </c>
      <c r="U127" s="44">
        <v>6.3851840880237001E-2</v>
      </c>
      <c r="V127" s="44">
        <v>6.6051840880236995E-2</v>
      </c>
      <c r="W127" s="44">
        <v>6.8251840880237002E-2</v>
      </c>
      <c r="X127" s="23"/>
    </row>
    <row r="128" spans="2:24" ht="16.8" x14ac:dyDescent="0.3">
      <c r="B128" s="124" t="s">
        <v>100</v>
      </c>
      <c r="C128" s="44">
        <v>4.625184088023699E-2</v>
      </c>
      <c r="D128" s="44">
        <v>4.7571840880236985E-2</v>
      </c>
      <c r="E128" s="44">
        <v>4.8891840880236986E-2</v>
      </c>
      <c r="F128" s="44">
        <v>5.0211840880236988E-2</v>
      </c>
      <c r="G128" s="44">
        <v>5.153184088023699E-2</v>
      </c>
      <c r="H128" s="44">
        <v>5.2851840880236992E-2</v>
      </c>
      <c r="I128" s="44">
        <v>5.4171840880236993E-2</v>
      </c>
      <c r="J128" s="44">
        <v>5.5491840880236988E-2</v>
      </c>
      <c r="K128" s="44">
        <v>5.681184088023699E-2</v>
      </c>
      <c r="L128" s="44">
        <v>5.8131840880236985E-2</v>
      </c>
      <c r="M128" s="44">
        <v>5.9451840880236986E-2</v>
      </c>
      <c r="N128" s="44">
        <v>6.2751840880236984E-2</v>
      </c>
      <c r="O128" s="44">
        <v>6.6051840880236981E-2</v>
      </c>
      <c r="P128" s="44">
        <v>6.9351840880236978E-2</v>
      </c>
      <c r="Q128" s="44">
        <v>7.2651840880236976E-2</v>
      </c>
      <c r="R128" s="44">
        <v>7.5951840880236987E-2</v>
      </c>
      <c r="S128" s="44">
        <v>7.9251840880236998E-2</v>
      </c>
      <c r="T128" s="44">
        <v>8.2551840880236996E-2</v>
      </c>
      <c r="U128" s="44">
        <v>8.5851840880236993E-2</v>
      </c>
      <c r="V128" s="44">
        <v>8.9151840880237004E-2</v>
      </c>
      <c r="W128" s="44">
        <v>9.2451840880237002E-2</v>
      </c>
      <c r="X128" s="23"/>
    </row>
    <row r="129" spans="2:24" ht="16.8" x14ac:dyDescent="0.3">
      <c r="B129" s="124" t="s">
        <v>101</v>
      </c>
      <c r="C129" s="44">
        <v>5.7451840880236985E-2</v>
      </c>
      <c r="D129" s="44">
        <v>5.9431840880236994E-2</v>
      </c>
      <c r="E129" s="44">
        <v>6.141184088023699E-2</v>
      </c>
      <c r="F129" s="44">
        <v>6.3391840880236985E-2</v>
      </c>
      <c r="G129" s="44">
        <v>6.5371840880236981E-2</v>
      </c>
      <c r="H129" s="44">
        <v>6.7351840880236991E-2</v>
      </c>
      <c r="I129" s="44">
        <v>6.9331840880236986E-2</v>
      </c>
      <c r="J129" s="44">
        <v>7.1311840880236996E-2</v>
      </c>
      <c r="K129" s="44">
        <v>7.3291840880236991E-2</v>
      </c>
      <c r="L129" s="44">
        <v>7.5271840880237001E-2</v>
      </c>
      <c r="M129" s="44">
        <v>7.7251840880236997E-2</v>
      </c>
      <c r="N129" s="44">
        <v>8.1835174213570339E-2</v>
      </c>
      <c r="O129" s="44">
        <v>8.6418507546903667E-2</v>
      </c>
      <c r="P129" s="44">
        <v>9.1001840880236995E-2</v>
      </c>
      <c r="Q129" s="44">
        <v>9.5585174213570337E-2</v>
      </c>
      <c r="R129" s="44">
        <v>0.10016850754690367</v>
      </c>
      <c r="S129" s="44">
        <v>0.10475184088023699</v>
      </c>
      <c r="T129" s="44">
        <v>0.10933517421357032</v>
      </c>
      <c r="U129" s="44">
        <v>0.11391850754690366</v>
      </c>
      <c r="V129" s="44">
        <v>0.11850184088023699</v>
      </c>
      <c r="W129" s="44">
        <v>0.12308517421357032</v>
      </c>
      <c r="X129" s="23"/>
    </row>
    <row r="130" spans="2:24" ht="16.8" x14ac:dyDescent="0.3">
      <c r="B130" s="124" t="s">
        <v>102</v>
      </c>
      <c r="C130" s="44">
        <v>7.4251840880236994E-2</v>
      </c>
      <c r="D130" s="44">
        <v>7.7001840880236996E-2</v>
      </c>
      <c r="E130" s="44">
        <v>7.9751840880236999E-2</v>
      </c>
      <c r="F130" s="44">
        <v>8.2501840880237001E-2</v>
      </c>
      <c r="G130" s="44">
        <v>8.5251840880237004E-2</v>
      </c>
      <c r="H130" s="44">
        <v>8.8001840880237006E-2</v>
      </c>
      <c r="I130" s="44">
        <v>9.0751840880237009E-2</v>
      </c>
      <c r="J130" s="44">
        <v>9.3501840880237011E-2</v>
      </c>
      <c r="K130" s="44">
        <v>9.6251840880237013E-2</v>
      </c>
      <c r="L130" s="44">
        <v>9.9001840880237016E-2</v>
      </c>
      <c r="M130" s="44">
        <v>0.10175184088023702</v>
      </c>
      <c r="N130" s="44">
        <v>0.10816850754690367</v>
      </c>
      <c r="O130" s="44">
        <v>0.11458517421357033</v>
      </c>
      <c r="P130" s="44">
        <v>0.12100184088023701</v>
      </c>
      <c r="Q130" s="44">
        <v>0.12741850754690365</v>
      </c>
      <c r="R130" s="44">
        <v>0.1338351742135703</v>
      </c>
      <c r="S130" s="44">
        <v>0.14025184088023698</v>
      </c>
      <c r="T130" s="44">
        <v>0.14666850754690364</v>
      </c>
      <c r="U130" s="44">
        <v>0.15308517421357029</v>
      </c>
      <c r="V130" s="44">
        <v>0.15950184088023694</v>
      </c>
      <c r="W130" s="44">
        <v>0.16591850754690363</v>
      </c>
      <c r="X130" s="23"/>
    </row>
    <row r="131" spans="2:24" ht="17.399999999999999" thickBot="1" x14ac:dyDescent="0.35">
      <c r="B131" s="18" t="s">
        <v>24</v>
      </c>
      <c r="C131" s="44" t="s">
        <v>38</v>
      </c>
      <c r="D131" s="44" t="s">
        <v>38</v>
      </c>
      <c r="E131" s="44" t="s">
        <v>38</v>
      </c>
      <c r="F131" s="44" t="s">
        <v>38</v>
      </c>
      <c r="G131" s="44" t="s">
        <v>38</v>
      </c>
      <c r="H131" s="44" t="s">
        <v>38</v>
      </c>
      <c r="I131" s="44" t="s">
        <v>38</v>
      </c>
      <c r="J131" s="44" t="s">
        <v>38</v>
      </c>
      <c r="K131" s="44" t="s">
        <v>38</v>
      </c>
      <c r="L131" s="44" t="s">
        <v>38</v>
      </c>
      <c r="M131" s="44" t="s">
        <v>38</v>
      </c>
      <c r="N131" s="44" t="s">
        <v>38</v>
      </c>
      <c r="O131" s="44" t="s">
        <v>38</v>
      </c>
      <c r="P131" s="44" t="s">
        <v>38</v>
      </c>
      <c r="Q131" s="44" t="s">
        <v>38</v>
      </c>
      <c r="R131" s="44" t="s">
        <v>38</v>
      </c>
      <c r="S131" s="44" t="s">
        <v>38</v>
      </c>
      <c r="T131" s="44" t="s">
        <v>38</v>
      </c>
      <c r="U131" s="44" t="s">
        <v>38</v>
      </c>
      <c r="V131" s="44" t="s">
        <v>38</v>
      </c>
      <c r="W131" s="44" t="s">
        <v>38</v>
      </c>
      <c r="X131" s="23"/>
    </row>
    <row r="133" spans="2:24" ht="15" thickBot="1" x14ac:dyDescent="0.35">
      <c r="B133" s="43" t="s">
        <v>113</v>
      </c>
    </row>
    <row r="134" spans="2:24" ht="15" customHeight="1" x14ac:dyDescent="0.3">
      <c r="B134" s="157" t="s">
        <v>25</v>
      </c>
      <c r="C134" s="147" t="s">
        <v>35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9"/>
      <c r="Q134" s="149"/>
      <c r="R134" s="149"/>
      <c r="S134" s="149"/>
      <c r="T134" s="149"/>
      <c r="U134" s="149"/>
      <c r="V134" s="149"/>
      <c r="W134" s="150"/>
    </row>
    <row r="135" spans="2:24" ht="17.399999999999999" thickBot="1" x14ac:dyDescent="0.35">
      <c r="B135" s="158"/>
      <c r="C135" s="61">
        <v>1</v>
      </c>
      <c r="D135" s="62">
        <v>0.95</v>
      </c>
      <c r="E135" s="62">
        <v>0.9</v>
      </c>
      <c r="F135" s="62">
        <v>0.85</v>
      </c>
      <c r="G135" s="62">
        <v>0.8</v>
      </c>
      <c r="H135" s="62">
        <v>0.75</v>
      </c>
      <c r="I135" s="62">
        <f>+H135-0.05</f>
        <v>0.7</v>
      </c>
      <c r="J135" s="62">
        <f t="shared" ref="J135" si="63">+I135-0.05</f>
        <v>0.64999999999999991</v>
      </c>
      <c r="K135" s="62">
        <f t="shared" ref="K135" si="64">+J135-0.05</f>
        <v>0.59999999999999987</v>
      </c>
      <c r="L135" s="62">
        <f t="shared" ref="L135" si="65">+K135-0.05</f>
        <v>0.54999999999999982</v>
      </c>
      <c r="M135" s="62">
        <v>0.5</v>
      </c>
      <c r="N135" s="62">
        <f>+M135-0.05</f>
        <v>0.45</v>
      </c>
      <c r="O135" s="62">
        <f t="shared" ref="O135" si="66">+N135-0.05</f>
        <v>0.4</v>
      </c>
      <c r="P135" s="62">
        <f t="shared" ref="P135" si="67">+O135-0.05</f>
        <v>0.35000000000000003</v>
      </c>
      <c r="Q135" s="62">
        <f t="shared" ref="Q135" si="68">+P135-0.05</f>
        <v>0.30000000000000004</v>
      </c>
      <c r="R135" s="62">
        <f t="shared" ref="R135" si="69">+Q135-0.05</f>
        <v>0.25000000000000006</v>
      </c>
      <c r="S135" s="62">
        <f t="shared" ref="S135" si="70">+R135-0.05</f>
        <v>0.20000000000000007</v>
      </c>
      <c r="T135" s="62">
        <f t="shared" ref="T135" si="71">+S135-0.05</f>
        <v>0.15000000000000008</v>
      </c>
      <c r="U135" s="62">
        <f t="shared" ref="U135" si="72">+T135-0.05</f>
        <v>0.10000000000000007</v>
      </c>
      <c r="V135" s="62">
        <f t="shared" ref="V135" si="73">+U135-0.05</f>
        <v>5.0000000000000072E-2</v>
      </c>
      <c r="W135" s="63">
        <f t="shared" ref="W135" si="74">+V135-0.05</f>
        <v>6.9388939039072284E-17</v>
      </c>
      <c r="X135" s="60"/>
    </row>
    <row r="136" spans="2:24" ht="16.8" x14ac:dyDescent="0.3">
      <c r="B136" s="124" t="s">
        <v>99</v>
      </c>
      <c r="C136" s="44">
        <f>+C127*0.3</f>
        <v>1.3050552264071097E-2</v>
      </c>
      <c r="D136" s="44">
        <f t="shared" ref="D136:W139" si="75">+D127*0.3</f>
        <v>1.3133052264071098E-2</v>
      </c>
      <c r="E136" s="44">
        <f t="shared" si="75"/>
        <v>1.3215552264071097E-2</v>
      </c>
      <c r="F136" s="44">
        <f t="shared" si="75"/>
        <v>1.3298052264071096E-2</v>
      </c>
      <c r="G136" s="44">
        <f t="shared" si="75"/>
        <v>1.3380552264071095E-2</v>
      </c>
      <c r="H136" s="44">
        <f t="shared" si="75"/>
        <v>1.3463052264071096E-2</v>
      </c>
      <c r="I136" s="44">
        <f t="shared" si="75"/>
        <v>1.3545552264071097E-2</v>
      </c>
      <c r="J136" s="44">
        <f t="shared" si="75"/>
        <v>1.3628052264071096E-2</v>
      </c>
      <c r="K136" s="44">
        <f t="shared" si="75"/>
        <v>1.3710552264071096E-2</v>
      </c>
      <c r="L136" s="44">
        <f t="shared" si="75"/>
        <v>1.3793052264071095E-2</v>
      </c>
      <c r="M136" s="44">
        <f t="shared" si="75"/>
        <v>1.3875552264071096E-2</v>
      </c>
      <c r="N136" s="44">
        <f t="shared" si="75"/>
        <v>1.4535552264071097E-2</v>
      </c>
      <c r="O136" s="44">
        <f t="shared" si="75"/>
        <v>1.5195552264071096E-2</v>
      </c>
      <c r="P136" s="44">
        <f t="shared" si="75"/>
        <v>1.5855552264071097E-2</v>
      </c>
      <c r="Q136" s="44">
        <f t="shared" si="75"/>
        <v>1.6515552264071098E-2</v>
      </c>
      <c r="R136" s="44">
        <f t="shared" si="75"/>
        <v>1.7175552264071099E-2</v>
      </c>
      <c r="S136" s="44">
        <f t="shared" si="75"/>
        <v>1.7835552264071099E-2</v>
      </c>
      <c r="T136" s="44">
        <f t="shared" si="75"/>
        <v>1.8495552264071097E-2</v>
      </c>
      <c r="U136" s="44">
        <f t="shared" si="75"/>
        <v>1.9155552264071101E-2</v>
      </c>
      <c r="V136" s="44">
        <f t="shared" si="75"/>
        <v>1.9815552264071098E-2</v>
      </c>
      <c r="W136" s="44">
        <f t="shared" si="75"/>
        <v>2.0475552264071099E-2</v>
      </c>
      <c r="X136" s="23"/>
    </row>
    <row r="137" spans="2:24" ht="16.8" x14ac:dyDescent="0.3">
      <c r="B137" s="124" t="s">
        <v>100</v>
      </c>
      <c r="C137" s="44">
        <f t="shared" ref="C137:R139" si="76">+C128*0.3</f>
        <v>1.3875552264071096E-2</v>
      </c>
      <c r="D137" s="44">
        <f t="shared" si="76"/>
        <v>1.4271552264071095E-2</v>
      </c>
      <c r="E137" s="44">
        <f t="shared" si="76"/>
        <v>1.4667552264071095E-2</v>
      </c>
      <c r="F137" s="44">
        <f t="shared" si="76"/>
        <v>1.5063552264071096E-2</v>
      </c>
      <c r="G137" s="44">
        <f t="shared" si="76"/>
        <v>1.5459552264071096E-2</v>
      </c>
      <c r="H137" s="44">
        <f t="shared" si="76"/>
        <v>1.5855552264071097E-2</v>
      </c>
      <c r="I137" s="44">
        <f t="shared" si="76"/>
        <v>1.6251552264071097E-2</v>
      </c>
      <c r="J137" s="44">
        <f t="shared" si="76"/>
        <v>1.6647552264071094E-2</v>
      </c>
      <c r="K137" s="44">
        <f t="shared" si="76"/>
        <v>1.7043552264071095E-2</v>
      </c>
      <c r="L137" s="44">
        <f t="shared" si="76"/>
        <v>1.7439552264071095E-2</v>
      </c>
      <c r="M137" s="44">
        <f t="shared" si="76"/>
        <v>1.7835552264071096E-2</v>
      </c>
      <c r="N137" s="44">
        <f t="shared" si="76"/>
        <v>1.8825552264071094E-2</v>
      </c>
      <c r="O137" s="44">
        <f t="shared" si="76"/>
        <v>1.9815552264071095E-2</v>
      </c>
      <c r="P137" s="44">
        <f t="shared" si="76"/>
        <v>2.0805552264071093E-2</v>
      </c>
      <c r="Q137" s="44">
        <f t="shared" si="76"/>
        <v>2.1795552264071091E-2</v>
      </c>
      <c r="R137" s="44">
        <f t="shared" si="76"/>
        <v>2.2785552264071095E-2</v>
      </c>
      <c r="S137" s="44">
        <f t="shared" si="75"/>
        <v>2.37755522640711E-2</v>
      </c>
      <c r="T137" s="44">
        <f t="shared" si="75"/>
        <v>2.4765552264071098E-2</v>
      </c>
      <c r="U137" s="44">
        <f t="shared" si="75"/>
        <v>2.5755552264071096E-2</v>
      </c>
      <c r="V137" s="44">
        <f t="shared" si="75"/>
        <v>2.6745552264071101E-2</v>
      </c>
      <c r="W137" s="44">
        <f t="shared" si="75"/>
        <v>2.7735552264071098E-2</v>
      </c>
      <c r="X137" s="23"/>
    </row>
    <row r="138" spans="2:24" ht="16.8" x14ac:dyDescent="0.3">
      <c r="B138" s="124" t="s">
        <v>101</v>
      </c>
      <c r="C138" s="44">
        <f t="shared" si="76"/>
        <v>1.7235552264071096E-2</v>
      </c>
      <c r="D138" s="44">
        <f t="shared" si="75"/>
        <v>1.7829552264071097E-2</v>
      </c>
      <c r="E138" s="44">
        <f t="shared" si="75"/>
        <v>1.8423552264071098E-2</v>
      </c>
      <c r="F138" s="44">
        <f t="shared" si="75"/>
        <v>1.9017552264071095E-2</v>
      </c>
      <c r="G138" s="44">
        <f t="shared" si="75"/>
        <v>1.9611552264071092E-2</v>
      </c>
      <c r="H138" s="44">
        <f t="shared" si="75"/>
        <v>2.0205552264071096E-2</v>
      </c>
      <c r="I138" s="44">
        <f t="shared" si="75"/>
        <v>2.0799552264071094E-2</v>
      </c>
      <c r="J138" s="44">
        <f t="shared" si="75"/>
        <v>2.1393552264071098E-2</v>
      </c>
      <c r="K138" s="44">
        <f t="shared" si="75"/>
        <v>2.1987552264071095E-2</v>
      </c>
      <c r="L138" s="44">
        <f t="shared" si="75"/>
        <v>2.25815522640711E-2</v>
      </c>
      <c r="M138" s="44">
        <f t="shared" si="75"/>
        <v>2.3175552264071097E-2</v>
      </c>
      <c r="N138" s="44">
        <f t="shared" si="75"/>
        <v>2.4550552264071102E-2</v>
      </c>
      <c r="O138" s="44">
        <f t="shared" si="75"/>
        <v>2.5925552264071099E-2</v>
      </c>
      <c r="P138" s="44">
        <f t="shared" si="75"/>
        <v>2.7300552264071097E-2</v>
      </c>
      <c r="Q138" s="44">
        <f t="shared" si="75"/>
        <v>2.8675552264071098E-2</v>
      </c>
      <c r="R138" s="44">
        <f t="shared" si="75"/>
        <v>3.00505522640711E-2</v>
      </c>
      <c r="S138" s="44">
        <f t="shared" si="75"/>
        <v>3.1425552264071094E-2</v>
      </c>
      <c r="T138" s="44">
        <f t="shared" si="75"/>
        <v>3.2800552264071095E-2</v>
      </c>
      <c r="U138" s="44">
        <f t="shared" si="75"/>
        <v>3.4175552264071096E-2</v>
      </c>
      <c r="V138" s="44">
        <f t="shared" si="75"/>
        <v>3.5550552264071097E-2</v>
      </c>
      <c r="W138" s="44">
        <f t="shared" si="75"/>
        <v>3.6925552264071092E-2</v>
      </c>
      <c r="X138" s="23"/>
    </row>
    <row r="139" spans="2:24" ht="16.8" x14ac:dyDescent="0.3">
      <c r="B139" s="124" t="s">
        <v>102</v>
      </c>
      <c r="C139" s="44">
        <f t="shared" si="76"/>
        <v>2.2275552264071099E-2</v>
      </c>
      <c r="D139" s="44">
        <f t="shared" si="75"/>
        <v>2.3100552264071098E-2</v>
      </c>
      <c r="E139" s="44">
        <f t="shared" si="75"/>
        <v>2.3925552264071098E-2</v>
      </c>
      <c r="F139" s="44">
        <f t="shared" si="75"/>
        <v>2.47505522640711E-2</v>
      </c>
      <c r="G139" s="44">
        <f t="shared" si="75"/>
        <v>2.55755522640711E-2</v>
      </c>
      <c r="H139" s="44">
        <f t="shared" si="75"/>
        <v>2.6400552264071103E-2</v>
      </c>
      <c r="I139" s="44">
        <f t="shared" si="75"/>
        <v>2.7225552264071102E-2</v>
      </c>
      <c r="J139" s="44">
        <f t="shared" si="75"/>
        <v>2.8050552264071101E-2</v>
      </c>
      <c r="K139" s="44">
        <f t="shared" si="75"/>
        <v>2.8875552264071104E-2</v>
      </c>
      <c r="L139" s="44">
        <f t="shared" si="75"/>
        <v>2.9700552264071103E-2</v>
      </c>
      <c r="M139" s="44">
        <f t="shared" si="75"/>
        <v>3.0525552264071103E-2</v>
      </c>
      <c r="N139" s="44">
        <f t="shared" si="75"/>
        <v>3.2450552264071099E-2</v>
      </c>
      <c r="O139" s="44">
        <f t="shared" si="75"/>
        <v>3.4375552264071095E-2</v>
      </c>
      <c r="P139" s="44">
        <f t="shared" si="75"/>
        <v>3.6300552264071098E-2</v>
      </c>
      <c r="Q139" s="44">
        <f t="shared" si="75"/>
        <v>3.8225552264071094E-2</v>
      </c>
      <c r="R139" s="44">
        <f t="shared" si="75"/>
        <v>4.015055226407109E-2</v>
      </c>
      <c r="S139" s="44">
        <f t="shared" si="75"/>
        <v>4.2075552264071094E-2</v>
      </c>
      <c r="T139" s="44">
        <f t="shared" si="75"/>
        <v>4.400055226407109E-2</v>
      </c>
      <c r="U139" s="44">
        <f t="shared" si="75"/>
        <v>4.5925552264071086E-2</v>
      </c>
      <c r="V139" s="44">
        <f t="shared" si="75"/>
        <v>4.7850552264071082E-2</v>
      </c>
      <c r="W139" s="44">
        <f t="shared" si="75"/>
        <v>4.9775552264071085E-2</v>
      </c>
      <c r="X139" s="23"/>
    </row>
    <row r="140" spans="2:24" ht="17.399999999999999" thickBot="1" x14ac:dyDescent="0.35">
      <c r="B140" s="18" t="s">
        <v>24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23"/>
    </row>
    <row r="142" spans="2:24" ht="15" thickBot="1" x14ac:dyDescent="0.35">
      <c r="B142" s="43" t="s">
        <v>116</v>
      </c>
      <c r="C142" s="2">
        <v>-4.8999999999999998E-3</v>
      </c>
    </row>
    <row r="143" spans="2:24" ht="15" customHeight="1" x14ac:dyDescent="0.3">
      <c r="B143" s="157" t="s">
        <v>25</v>
      </c>
      <c r="C143" s="147" t="s">
        <v>35</v>
      </c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9"/>
      <c r="Q143" s="149"/>
      <c r="R143" s="149"/>
      <c r="S143" s="149"/>
      <c r="T143" s="149"/>
      <c r="U143" s="149"/>
      <c r="V143" s="149"/>
      <c r="W143" s="150"/>
    </row>
    <row r="144" spans="2:24" ht="17.399999999999999" thickBot="1" x14ac:dyDescent="0.35">
      <c r="B144" s="158"/>
      <c r="C144" s="61">
        <v>1</v>
      </c>
      <c r="D144" s="62">
        <v>0.95</v>
      </c>
      <c r="E144" s="62">
        <v>0.9</v>
      </c>
      <c r="F144" s="62">
        <v>0.85</v>
      </c>
      <c r="G144" s="62">
        <v>0.8</v>
      </c>
      <c r="H144" s="62">
        <v>0.75</v>
      </c>
      <c r="I144" s="62">
        <f>+H144-0.05</f>
        <v>0.7</v>
      </c>
      <c r="J144" s="62">
        <f t="shared" ref="J144" si="77">+I144-0.05</f>
        <v>0.64999999999999991</v>
      </c>
      <c r="K144" s="62">
        <f t="shared" ref="K144" si="78">+J144-0.05</f>
        <v>0.59999999999999987</v>
      </c>
      <c r="L144" s="62">
        <f t="shared" ref="L144" si="79">+K144-0.05</f>
        <v>0.54999999999999982</v>
      </c>
      <c r="M144" s="62">
        <v>0.5</v>
      </c>
      <c r="N144" s="62">
        <f>+M144-0.05</f>
        <v>0.45</v>
      </c>
      <c r="O144" s="62">
        <f t="shared" ref="O144" si="80">+N144-0.05</f>
        <v>0.4</v>
      </c>
      <c r="P144" s="62">
        <f t="shared" ref="P144" si="81">+O144-0.05</f>
        <v>0.35000000000000003</v>
      </c>
      <c r="Q144" s="62">
        <f t="shared" ref="Q144" si="82">+P144-0.05</f>
        <v>0.30000000000000004</v>
      </c>
      <c r="R144" s="62">
        <f t="shared" ref="R144" si="83">+Q144-0.05</f>
        <v>0.25000000000000006</v>
      </c>
      <c r="S144" s="62">
        <f t="shared" ref="S144" si="84">+R144-0.05</f>
        <v>0.20000000000000007</v>
      </c>
      <c r="T144" s="62">
        <f t="shared" ref="T144" si="85">+S144-0.05</f>
        <v>0.15000000000000008</v>
      </c>
      <c r="U144" s="62">
        <f t="shared" ref="U144" si="86">+T144-0.05</f>
        <v>0.10000000000000007</v>
      </c>
      <c r="V144" s="62">
        <f t="shared" ref="V144" si="87">+U144-0.05</f>
        <v>5.0000000000000072E-2</v>
      </c>
      <c r="W144" s="63">
        <f t="shared" ref="W144" si="88">+V144-0.05</f>
        <v>6.9388939039072284E-17</v>
      </c>
      <c r="X144" s="60"/>
    </row>
    <row r="145" spans="2:24" ht="16.8" x14ac:dyDescent="0.3">
      <c r="B145" s="124" t="s">
        <v>99</v>
      </c>
      <c r="C145" s="44">
        <f>($C$142+C118)-C136</f>
        <v>-1.0450552264071097E-2</v>
      </c>
      <c r="D145" s="44">
        <f t="shared" ref="D145:W148" si="89">($C$142+D118)-D136</f>
        <v>-1.0283052264071097E-2</v>
      </c>
      <c r="E145" s="44">
        <f t="shared" si="89"/>
        <v>-1.0115552264071096E-2</v>
      </c>
      <c r="F145" s="44">
        <f t="shared" si="89"/>
        <v>-9.9480522640710955E-3</v>
      </c>
      <c r="G145" s="44">
        <f t="shared" si="89"/>
        <v>-9.7805522640710945E-3</v>
      </c>
      <c r="H145" s="44">
        <f t="shared" si="89"/>
        <v>-9.6130522640710953E-3</v>
      </c>
      <c r="I145" s="44">
        <f t="shared" si="89"/>
        <v>-9.445552264071096E-3</v>
      </c>
      <c r="J145" s="44">
        <f t="shared" si="89"/>
        <v>-9.278052264071095E-3</v>
      </c>
      <c r="K145" s="44">
        <f t="shared" si="89"/>
        <v>-9.110552264071094E-3</v>
      </c>
      <c r="L145" s="44">
        <f t="shared" si="89"/>
        <v>-8.9430522640710931E-3</v>
      </c>
      <c r="M145" s="44">
        <f t="shared" si="89"/>
        <v>-8.7755522640710938E-3</v>
      </c>
      <c r="N145" s="44">
        <f t="shared" si="89"/>
        <v>-7.4355522640710946E-3</v>
      </c>
      <c r="O145" s="44">
        <f t="shared" si="89"/>
        <v>-6.0955522640710937E-3</v>
      </c>
      <c r="P145" s="44">
        <f t="shared" si="89"/>
        <v>-4.7555522640710963E-3</v>
      </c>
      <c r="Q145" s="44">
        <f t="shared" si="89"/>
        <v>-3.4155522640710954E-3</v>
      </c>
      <c r="R145" s="44">
        <f>($C$142+R118)-R136</f>
        <v>-2.0755522640710945E-3</v>
      </c>
      <c r="S145" s="44">
        <f t="shared" si="89"/>
        <v>-7.3555226407109528E-4</v>
      </c>
      <c r="T145" s="44">
        <f t="shared" si="89"/>
        <v>6.044477359289091E-4</v>
      </c>
      <c r="U145" s="44">
        <f t="shared" si="89"/>
        <v>1.9444477359289065E-3</v>
      </c>
      <c r="V145" s="44">
        <f t="shared" si="89"/>
        <v>3.2844477359289109E-3</v>
      </c>
      <c r="W145" s="44">
        <f t="shared" si="89"/>
        <v>4.6244477359289118E-3</v>
      </c>
      <c r="X145" s="23"/>
    </row>
    <row r="146" spans="2:24" ht="16.8" x14ac:dyDescent="0.3">
      <c r="B146" s="124" t="s">
        <v>100</v>
      </c>
      <c r="C146" s="44">
        <f t="shared" ref="C146:P148" si="90">($C$142+C119)-C137</f>
        <v>-8.7755522640710956E-3</v>
      </c>
      <c r="D146" s="44">
        <f t="shared" si="90"/>
        <v>-7.9715522640710947E-3</v>
      </c>
      <c r="E146" s="44">
        <f t="shared" si="90"/>
        <v>-7.1675522640710955E-3</v>
      </c>
      <c r="F146" s="44">
        <f t="shared" si="90"/>
        <v>-6.3635522640710963E-3</v>
      </c>
      <c r="G146" s="44">
        <f t="shared" si="90"/>
        <v>-5.5595522640710972E-3</v>
      </c>
      <c r="H146" s="44">
        <f t="shared" si="90"/>
        <v>-4.7555522640710963E-3</v>
      </c>
      <c r="I146" s="44">
        <f t="shared" si="90"/>
        <v>-3.9515522640710971E-3</v>
      </c>
      <c r="J146" s="44">
        <f t="shared" si="90"/>
        <v>-3.1475522640710945E-3</v>
      </c>
      <c r="K146" s="44">
        <f t="shared" si="90"/>
        <v>-2.3435522640710953E-3</v>
      </c>
      <c r="L146" s="44">
        <f t="shared" si="90"/>
        <v>-1.5395522640710979E-3</v>
      </c>
      <c r="M146" s="44">
        <f t="shared" si="90"/>
        <v>-7.3555226407109875E-4</v>
      </c>
      <c r="N146" s="44">
        <f t="shared" si="90"/>
        <v>1.2744477359289061E-3</v>
      </c>
      <c r="O146" s="44">
        <f t="shared" si="90"/>
        <v>3.2844477359289005E-3</v>
      </c>
      <c r="P146" s="44">
        <f t="shared" si="90"/>
        <v>5.2944477359289054E-3</v>
      </c>
      <c r="Q146" s="44">
        <f>($C$142+Q119)-Q137</f>
        <v>7.3044477359289033E-3</v>
      </c>
      <c r="R146" s="44">
        <f>($C$142+R119)-R137</f>
        <v>9.3144477359289012E-3</v>
      </c>
      <c r="S146" s="44">
        <f t="shared" si="89"/>
        <v>1.1324447735928899E-2</v>
      </c>
      <c r="T146" s="44">
        <f t="shared" si="89"/>
        <v>1.3334447735928904E-2</v>
      </c>
      <c r="U146" s="44">
        <f t="shared" si="89"/>
        <v>1.5344447735928909E-2</v>
      </c>
      <c r="V146" s="44">
        <f t="shared" si="89"/>
        <v>1.7354447735928907E-2</v>
      </c>
      <c r="W146" s="44">
        <f t="shared" si="89"/>
        <v>1.9364447735928911E-2</v>
      </c>
      <c r="X146" s="23"/>
    </row>
    <row r="147" spans="2:24" ht="16.8" x14ac:dyDescent="0.3">
      <c r="B147" s="124" t="s">
        <v>101</v>
      </c>
      <c r="C147" s="44">
        <f t="shared" si="90"/>
        <v>-1.3555226407109891E-4</v>
      </c>
      <c r="D147" s="44">
        <f t="shared" si="89"/>
        <v>1.0704477359289033E-3</v>
      </c>
      <c r="E147" s="44">
        <f t="shared" si="89"/>
        <v>2.2764477359288986E-3</v>
      </c>
      <c r="F147" s="44">
        <f t="shared" si="89"/>
        <v>3.4824477359289042E-3</v>
      </c>
      <c r="G147" s="44">
        <f t="shared" si="89"/>
        <v>4.688447735928903E-3</v>
      </c>
      <c r="H147" s="44">
        <f t="shared" si="89"/>
        <v>5.8944477359289017E-3</v>
      </c>
      <c r="I147" s="44">
        <f t="shared" si="89"/>
        <v>7.1004477359289005E-3</v>
      </c>
      <c r="J147" s="44">
        <f t="shared" si="89"/>
        <v>8.3064477359288992E-3</v>
      </c>
      <c r="K147" s="44">
        <f t="shared" si="89"/>
        <v>9.5124477359289049E-3</v>
      </c>
      <c r="L147" s="44">
        <f t="shared" si="89"/>
        <v>1.0718447735928904E-2</v>
      </c>
      <c r="M147" s="44">
        <f t="shared" si="89"/>
        <v>1.1924447735928909E-2</v>
      </c>
      <c r="N147" s="44">
        <f t="shared" si="89"/>
        <v>1.471611440259557E-2</v>
      </c>
      <c r="O147" s="44">
        <f t="shared" si="89"/>
        <v>1.7507781069262238E-2</v>
      </c>
      <c r="P147" s="44">
        <f t="shared" si="89"/>
        <v>2.0299447735928906E-2</v>
      </c>
      <c r="Q147" s="44">
        <f t="shared" si="89"/>
        <v>2.3091114402595571E-2</v>
      </c>
      <c r="R147" s="44">
        <f t="shared" si="89"/>
        <v>2.5882781069262235E-2</v>
      </c>
      <c r="S147" s="44">
        <f t="shared" si="89"/>
        <v>2.8674447735928907E-2</v>
      </c>
      <c r="T147" s="44">
        <f t="shared" si="89"/>
        <v>3.1466114402595571E-2</v>
      </c>
      <c r="U147" s="44">
        <f t="shared" si="89"/>
        <v>3.4257781069262236E-2</v>
      </c>
      <c r="V147" s="44">
        <f t="shared" si="89"/>
        <v>3.70494477359289E-2</v>
      </c>
      <c r="W147" s="44">
        <f t="shared" si="89"/>
        <v>3.9841114402595572E-2</v>
      </c>
      <c r="X147" s="23"/>
    </row>
    <row r="148" spans="2:24" ht="16.8" x14ac:dyDescent="0.3">
      <c r="B148" s="124" t="s">
        <v>102</v>
      </c>
      <c r="C148" s="44">
        <f t="shared" si="90"/>
        <v>1.28244477359289E-2</v>
      </c>
      <c r="D148" s="44">
        <f t="shared" si="89"/>
        <v>1.4499447735928903E-2</v>
      </c>
      <c r="E148" s="44">
        <f t="shared" si="89"/>
        <v>1.6174447735928906E-2</v>
      </c>
      <c r="F148" s="44">
        <f t="shared" si="89"/>
        <v>1.7849447735928906E-2</v>
      </c>
      <c r="G148" s="44">
        <f t="shared" si="89"/>
        <v>1.9524447735928908E-2</v>
      </c>
      <c r="H148" s="44">
        <f t="shared" si="89"/>
        <v>2.1199447735928908E-2</v>
      </c>
      <c r="I148" s="44">
        <f t="shared" si="89"/>
        <v>2.2874447735928911E-2</v>
      </c>
      <c r="J148" s="44">
        <f t="shared" si="89"/>
        <v>2.4549447735928914E-2</v>
      </c>
      <c r="K148" s="44">
        <f t="shared" si="89"/>
        <v>2.6224447735928913E-2</v>
      </c>
      <c r="L148" s="44">
        <f t="shared" si="89"/>
        <v>2.7899447735928909E-2</v>
      </c>
      <c r="M148" s="44">
        <f t="shared" si="89"/>
        <v>2.9574447735928912E-2</v>
      </c>
      <c r="N148" s="44">
        <f t="shared" si="89"/>
        <v>3.3482781069262245E-2</v>
      </c>
      <c r="O148" s="44">
        <f t="shared" si="89"/>
        <v>3.7391114402595578E-2</v>
      </c>
      <c r="P148" s="44">
        <f t="shared" si="89"/>
        <v>4.1299447735928904E-2</v>
      </c>
      <c r="Q148" s="44">
        <f t="shared" si="89"/>
        <v>4.5207781069262237E-2</v>
      </c>
      <c r="R148" s="44">
        <f t="shared" si="89"/>
        <v>4.911611440259557E-2</v>
      </c>
      <c r="S148" s="44">
        <f t="shared" si="89"/>
        <v>5.3024447735928897E-2</v>
      </c>
      <c r="T148" s="44">
        <f t="shared" si="89"/>
        <v>5.693278106926223E-2</v>
      </c>
      <c r="U148" s="44">
        <f t="shared" si="89"/>
        <v>6.0841114402595563E-2</v>
      </c>
      <c r="V148" s="44">
        <f t="shared" si="89"/>
        <v>6.4749447735928889E-2</v>
      </c>
      <c r="W148" s="44">
        <f t="shared" si="89"/>
        <v>6.8657781069262222E-2</v>
      </c>
      <c r="X148" s="23"/>
    </row>
    <row r="149" spans="2:24" ht="17.399999999999999" thickBot="1" x14ac:dyDescent="0.35">
      <c r="B149" s="18" t="s">
        <v>24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23"/>
    </row>
    <row r="151" spans="2:24" ht="16.8" x14ac:dyDescent="0.3">
      <c r="B151" s="126" t="s">
        <v>114</v>
      </c>
      <c r="C151" s="1">
        <v>200000</v>
      </c>
    </row>
    <row r="152" spans="2:24" ht="16.8" x14ac:dyDescent="0.3">
      <c r="B152" s="126" t="s">
        <v>115</v>
      </c>
      <c r="C152">
        <v>2</v>
      </c>
    </row>
    <row r="154" spans="2:24" ht="15" thickBot="1" x14ac:dyDescent="0.35">
      <c r="B154" s="43" t="s">
        <v>117</v>
      </c>
    </row>
    <row r="155" spans="2:24" ht="15" customHeight="1" x14ac:dyDescent="0.3">
      <c r="B155" s="157" t="s">
        <v>25</v>
      </c>
      <c r="C155" s="147" t="s">
        <v>35</v>
      </c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9"/>
      <c r="Q155" s="149"/>
      <c r="R155" s="149"/>
      <c r="S155" s="149"/>
      <c r="T155" s="149"/>
      <c r="U155" s="149"/>
      <c r="V155" s="149"/>
      <c r="W155" s="150"/>
    </row>
    <row r="156" spans="2:24" ht="17.399999999999999" thickBot="1" x14ac:dyDescent="0.35">
      <c r="B156" s="158"/>
      <c r="C156" s="61">
        <v>1</v>
      </c>
      <c r="D156" s="62">
        <v>0.95</v>
      </c>
      <c r="E156" s="62">
        <v>0.9</v>
      </c>
      <c r="F156" s="62">
        <v>0.85</v>
      </c>
      <c r="G156" s="62">
        <v>0.8</v>
      </c>
      <c r="H156" s="62">
        <v>0.75</v>
      </c>
      <c r="I156" s="62">
        <f>+H156-0.05</f>
        <v>0.7</v>
      </c>
      <c r="J156" s="62">
        <f t="shared" ref="J156" si="91">+I156-0.05</f>
        <v>0.64999999999999991</v>
      </c>
      <c r="K156" s="62">
        <f t="shared" ref="K156" si="92">+J156-0.05</f>
        <v>0.59999999999999987</v>
      </c>
      <c r="L156" s="62">
        <f t="shared" ref="L156" si="93">+K156-0.05</f>
        <v>0.54999999999999982</v>
      </c>
      <c r="M156" s="62">
        <v>0.5</v>
      </c>
      <c r="N156" s="62">
        <f>+M156-0.05</f>
        <v>0.45</v>
      </c>
      <c r="O156" s="62">
        <f t="shared" ref="O156" si="94">+N156-0.05</f>
        <v>0.4</v>
      </c>
      <c r="P156" s="62">
        <f t="shared" ref="P156" si="95">+O156-0.05</f>
        <v>0.35000000000000003</v>
      </c>
      <c r="Q156" s="62">
        <f t="shared" ref="Q156" si="96">+P156-0.05</f>
        <v>0.30000000000000004</v>
      </c>
      <c r="R156" s="62">
        <f t="shared" ref="R156" si="97">+Q156-0.05</f>
        <v>0.25000000000000006</v>
      </c>
      <c r="S156" s="62">
        <f t="shared" ref="S156" si="98">+R156-0.05</f>
        <v>0.20000000000000007</v>
      </c>
      <c r="T156" s="62">
        <f t="shared" ref="T156" si="99">+S156-0.05</f>
        <v>0.15000000000000008</v>
      </c>
      <c r="U156" s="62">
        <f t="shared" ref="U156" si="100">+T156-0.05</f>
        <v>0.10000000000000007</v>
      </c>
      <c r="V156" s="62">
        <f t="shared" ref="V156" si="101">+U156-0.05</f>
        <v>5.0000000000000072E-2</v>
      </c>
      <c r="W156" s="63">
        <f t="shared" ref="W156" si="102">+V156-0.05</f>
        <v>6.9388939039072284E-17</v>
      </c>
      <c r="X156" s="60"/>
    </row>
    <row r="157" spans="2:24" ht="16.8" x14ac:dyDescent="0.3">
      <c r="B157" s="124" t="s">
        <v>99</v>
      </c>
      <c r="C157" s="127" t="str">
        <f>+IF(C145&lt;0,"unlimited",$C$151/C145/$C$152)</f>
        <v>unlimited</v>
      </c>
      <c r="D157" s="127" t="str">
        <f t="shared" ref="D157:W160" si="103">+IF(D145&lt;0,"unlimited",$C$151/D145/$C$152)</f>
        <v>unlimited</v>
      </c>
      <c r="E157" s="127" t="str">
        <f t="shared" si="103"/>
        <v>unlimited</v>
      </c>
      <c r="F157" s="127" t="str">
        <f t="shared" si="103"/>
        <v>unlimited</v>
      </c>
      <c r="G157" s="127" t="str">
        <f t="shared" si="103"/>
        <v>unlimited</v>
      </c>
      <c r="H157" s="127" t="str">
        <f t="shared" si="103"/>
        <v>unlimited</v>
      </c>
      <c r="I157" s="127" t="str">
        <f t="shared" si="103"/>
        <v>unlimited</v>
      </c>
      <c r="J157" s="127" t="str">
        <f t="shared" si="103"/>
        <v>unlimited</v>
      </c>
      <c r="K157" s="127" t="str">
        <f t="shared" si="103"/>
        <v>unlimited</v>
      </c>
      <c r="L157" s="127" t="str">
        <f t="shared" si="103"/>
        <v>unlimited</v>
      </c>
      <c r="M157" s="127" t="str">
        <f t="shared" si="103"/>
        <v>unlimited</v>
      </c>
      <c r="N157" s="127" t="str">
        <f t="shared" si="103"/>
        <v>unlimited</v>
      </c>
      <c r="O157" s="127" t="str">
        <f t="shared" si="103"/>
        <v>unlimited</v>
      </c>
      <c r="P157" s="127" t="str">
        <f t="shared" si="103"/>
        <v>unlimited</v>
      </c>
      <c r="Q157" s="127" t="str">
        <f t="shared" si="103"/>
        <v>unlimited</v>
      </c>
      <c r="R157" s="127" t="str">
        <f t="shared" si="103"/>
        <v>unlimited</v>
      </c>
      <c r="S157" s="127" t="str">
        <f t="shared" si="103"/>
        <v>unlimited</v>
      </c>
      <c r="T157" s="127">
        <f t="shared" si="103"/>
        <v>165440275.57042798</v>
      </c>
      <c r="U157" s="127">
        <f t="shared" si="103"/>
        <v>51428484.372313432</v>
      </c>
      <c r="V157" s="127">
        <f t="shared" si="103"/>
        <v>30446518.879289731</v>
      </c>
      <c r="W157" s="127">
        <f t="shared" si="103"/>
        <v>21624203.734224498</v>
      </c>
      <c r="X157" s="23"/>
    </row>
    <row r="158" spans="2:24" ht="16.8" x14ac:dyDescent="0.3">
      <c r="B158" s="124" t="s">
        <v>100</v>
      </c>
      <c r="C158" s="127" t="str">
        <f t="shared" ref="C158:R160" si="104">+IF(C146&lt;0,"unlimited",$C$151/C146/$C$152)</f>
        <v>unlimited</v>
      </c>
      <c r="D158" s="127" t="str">
        <f t="shared" si="104"/>
        <v>unlimited</v>
      </c>
      <c r="E158" s="127" t="str">
        <f t="shared" si="104"/>
        <v>unlimited</v>
      </c>
      <c r="F158" s="127" t="str">
        <f t="shared" si="104"/>
        <v>unlimited</v>
      </c>
      <c r="G158" s="127" t="str">
        <f t="shared" si="104"/>
        <v>unlimited</v>
      </c>
      <c r="H158" s="127" t="str">
        <f t="shared" si="104"/>
        <v>unlimited</v>
      </c>
      <c r="I158" s="127" t="str">
        <f t="shared" si="104"/>
        <v>unlimited</v>
      </c>
      <c r="J158" s="127" t="str">
        <f t="shared" si="104"/>
        <v>unlimited</v>
      </c>
      <c r="K158" s="127" t="str">
        <f t="shared" si="104"/>
        <v>unlimited</v>
      </c>
      <c r="L158" s="127" t="str">
        <f t="shared" si="104"/>
        <v>unlimited</v>
      </c>
      <c r="M158" s="127" t="str">
        <f t="shared" si="104"/>
        <v>unlimited</v>
      </c>
      <c r="N158" s="127">
        <f t="shared" si="104"/>
        <v>78465359.685474306</v>
      </c>
      <c r="O158" s="127">
        <f t="shared" si="104"/>
        <v>30446518.879289828</v>
      </c>
      <c r="P158" s="127">
        <f t="shared" si="104"/>
        <v>18887711.237828493</v>
      </c>
      <c r="Q158" s="127">
        <f t="shared" si="104"/>
        <v>13690288.932881664</v>
      </c>
      <c r="R158" s="127">
        <f t="shared" si="104"/>
        <v>10736009.566543272</v>
      </c>
      <c r="S158" s="127">
        <f t="shared" si="103"/>
        <v>8830452.6924285721</v>
      </c>
      <c r="T158" s="127">
        <f t="shared" si="103"/>
        <v>7499373.2009279802</v>
      </c>
      <c r="U158" s="127">
        <f t="shared" si="103"/>
        <v>6517015.2566553932</v>
      </c>
      <c r="V158" s="127">
        <f t="shared" si="103"/>
        <v>5762211.5967983259</v>
      </c>
      <c r="W158" s="127">
        <f t="shared" si="103"/>
        <v>5164102.863334409</v>
      </c>
      <c r="X158" s="23"/>
    </row>
    <row r="159" spans="2:24" ht="16.8" x14ac:dyDescent="0.3">
      <c r="B159" s="124" t="s">
        <v>101</v>
      </c>
      <c r="C159" s="127" t="str">
        <f t="shared" si="104"/>
        <v>unlimited</v>
      </c>
      <c r="D159" s="127">
        <f t="shared" si="103"/>
        <v>93418853.292471036</v>
      </c>
      <c r="E159" s="127">
        <f t="shared" si="103"/>
        <v>43928089.550096899</v>
      </c>
      <c r="F159" s="127">
        <f t="shared" si="103"/>
        <v>28715434.539989188</v>
      </c>
      <c r="G159" s="127">
        <f t="shared" si="103"/>
        <v>21329020.953709621</v>
      </c>
      <c r="H159" s="127">
        <f t="shared" si="103"/>
        <v>16965117.765055742</v>
      </c>
      <c r="I159" s="127">
        <f t="shared" si="103"/>
        <v>14083618.909550035</v>
      </c>
      <c r="J159" s="127">
        <f t="shared" si="103"/>
        <v>12038840.570495341</v>
      </c>
      <c r="K159" s="127">
        <f t="shared" si="103"/>
        <v>10512541.332794493</v>
      </c>
      <c r="L159" s="127">
        <f t="shared" si="103"/>
        <v>9329709.1578656286</v>
      </c>
      <c r="M159" s="127">
        <f t="shared" si="103"/>
        <v>8386132.6087828288</v>
      </c>
      <c r="N159" s="127">
        <f t="shared" si="103"/>
        <v>6795271.989891733</v>
      </c>
      <c r="O159" s="127">
        <f t="shared" si="103"/>
        <v>5711746.0861768648</v>
      </c>
      <c r="P159" s="127">
        <f t="shared" si="103"/>
        <v>4926242.3934324821</v>
      </c>
      <c r="Q159" s="127">
        <f t="shared" si="103"/>
        <v>4330670.1554758847</v>
      </c>
      <c r="R159" s="127">
        <f t="shared" si="103"/>
        <v>3863572.4550773865</v>
      </c>
      <c r="S159" s="127">
        <f t="shared" si="103"/>
        <v>3487425.4918849096</v>
      </c>
      <c r="T159" s="127">
        <f t="shared" si="103"/>
        <v>3178021.8784099766</v>
      </c>
      <c r="U159" s="127">
        <f t="shared" si="103"/>
        <v>2919044.8674366977</v>
      </c>
      <c r="V159" s="127">
        <f t="shared" si="103"/>
        <v>2699095.5631175162</v>
      </c>
      <c r="W159" s="127">
        <f t="shared" si="103"/>
        <v>2509969.9518817975</v>
      </c>
      <c r="X159" s="23"/>
    </row>
    <row r="160" spans="2:24" ht="16.8" x14ac:dyDescent="0.3">
      <c r="B160" s="124" t="s">
        <v>102</v>
      </c>
      <c r="C160" s="127">
        <f t="shared" si="104"/>
        <v>7797606.7320108116</v>
      </c>
      <c r="D160" s="127">
        <f t="shared" si="103"/>
        <v>6896814.4043310713</v>
      </c>
      <c r="E160" s="127">
        <f t="shared" si="103"/>
        <v>6182591.3089982206</v>
      </c>
      <c r="F160" s="127">
        <f t="shared" si="103"/>
        <v>5602414.2303692335</v>
      </c>
      <c r="G160" s="127">
        <f t="shared" si="103"/>
        <v>5121783.7939651376</v>
      </c>
      <c r="H160" s="127">
        <f t="shared" si="103"/>
        <v>4717104.0135408621</v>
      </c>
      <c r="I160" s="127">
        <f t="shared" si="103"/>
        <v>4371690.2438230207</v>
      </c>
      <c r="J160" s="127">
        <f t="shared" si="103"/>
        <v>4073411.3889514003</v>
      </c>
      <c r="K160" s="127">
        <f t="shared" si="103"/>
        <v>3813235.687819446</v>
      </c>
      <c r="L160" s="127">
        <f t="shared" si="103"/>
        <v>3584300.3397956155</v>
      </c>
      <c r="M160" s="127">
        <f t="shared" si="103"/>
        <v>3381297.2905835081</v>
      </c>
      <c r="N160" s="127">
        <f t="shared" si="103"/>
        <v>2986609.7380961487</v>
      </c>
      <c r="O160" s="127">
        <f t="shared" si="103"/>
        <v>2674432.1905810409</v>
      </c>
      <c r="P160" s="127">
        <f t="shared" si="103"/>
        <v>2421339.8842378203</v>
      </c>
      <c r="Q160" s="127">
        <f t="shared" si="103"/>
        <v>2212008.5886717453</v>
      </c>
      <c r="R160" s="127">
        <f t="shared" si="103"/>
        <v>2035991.6743478274</v>
      </c>
      <c r="S160" s="127">
        <f t="shared" si="103"/>
        <v>1885922.5181942042</v>
      </c>
      <c r="T160" s="127">
        <f t="shared" si="103"/>
        <v>1756457.3189977116</v>
      </c>
      <c r="U160" s="127">
        <f t="shared" si="103"/>
        <v>1643625.3836227213</v>
      </c>
      <c r="V160" s="127">
        <f t="shared" si="103"/>
        <v>1544414.7169846962</v>
      </c>
      <c r="W160" s="127">
        <f t="shared" si="103"/>
        <v>1456499.1533751963</v>
      </c>
      <c r="X160" s="23"/>
    </row>
    <row r="161" spans="2:24" ht="17.399999999999999" thickBot="1" x14ac:dyDescent="0.35">
      <c r="B161" s="18" t="s">
        <v>24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23"/>
    </row>
    <row r="165" spans="2:24" x14ac:dyDescent="0.3">
      <c r="B165" s="3" t="s">
        <v>123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4" x14ac:dyDescent="0.3">
      <c r="B166" s="129" t="s">
        <v>125</v>
      </c>
      <c r="C166" s="146" t="s">
        <v>35</v>
      </c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</row>
    <row r="167" spans="2:24" x14ac:dyDescent="0.3">
      <c r="B167" s="128" t="s">
        <v>36</v>
      </c>
      <c r="C167" s="128">
        <v>1</v>
      </c>
      <c r="D167" s="128">
        <v>0.95</v>
      </c>
      <c r="E167" s="128">
        <v>0.9</v>
      </c>
      <c r="F167" s="128">
        <v>0.85</v>
      </c>
      <c r="G167" s="128">
        <v>0.8</v>
      </c>
      <c r="H167" s="128">
        <v>0.75</v>
      </c>
      <c r="I167" s="128">
        <v>0.7</v>
      </c>
      <c r="J167" s="128">
        <v>0.64999999999999991</v>
      </c>
      <c r="K167" s="128">
        <v>0.59999999999999987</v>
      </c>
      <c r="L167" s="128">
        <v>0.54999999999999982</v>
      </c>
      <c r="M167" s="128">
        <v>0.5</v>
      </c>
      <c r="N167" s="128">
        <v>0.45</v>
      </c>
      <c r="O167" s="128">
        <v>0.4</v>
      </c>
      <c r="P167" s="128">
        <v>0.35000000000000003</v>
      </c>
      <c r="Q167" s="128">
        <v>0.30000000000000004</v>
      </c>
      <c r="R167" s="128">
        <v>0.25000000000000006</v>
      </c>
      <c r="S167" s="128">
        <v>0.20000000000000007</v>
      </c>
      <c r="T167" s="128">
        <v>0.15000000000000008</v>
      </c>
      <c r="U167" s="128">
        <v>0.10000000000000007</v>
      </c>
      <c r="V167" s="128">
        <v>5.0000000000000072E-2</v>
      </c>
      <c r="W167" s="128">
        <v>6.9388939039072284E-17</v>
      </c>
    </row>
    <row r="168" spans="2:24" ht="16.8" x14ac:dyDescent="0.3">
      <c r="B168" s="29">
        <v>1</v>
      </c>
      <c r="C168" s="128">
        <v>1.5975552264071095E-2</v>
      </c>
      <c r="D168" s="128">
        <v>1.6875552264071097E-2</v>
      </c>
      <c r="E168" s="128">
        <v>1.7775552264071098E-2</v>
      </c>
      <c r="F168" s="128">
        <v>1.86755522640711E-2</v>
      </c>
      <c r="G168" s="128">
        <v>1.9575552264071098E-2</v>
      </c>
      <c r="H168" s="128">
        <v>2.0475552264071099E-2</v>
      </c>
      <c r="I168" s="128">
        <v>2.1375552264071101E-2</v>
      </c>
      <c r="J168" s="128">
        <v>2.2275552264071102E-2</v>
      </c>
      <c r="K168" s="128">
        <v>2.3175552264071104E-2</v>
      </c>
      <c r="L168" s="128">
        <v>2.4075552264071098E-2</v>
      </c>
      <c r="M168" s="128">
        <v>2.49755522640711E-2</v>
      </c>
      <c r="N168" s="128">
        <v>2.7075552264071098E-2</v>
      </c>
      <c r="O168" s="128">
        <v>2.9175552264071099E-2</v>
      </c>
      <c r="P168" s="128">
        <v>3.1275552264071096E-2</v>
      </c>
      <c r="Q168" s="128">
        <v>3.3375552264071094E-2</v>
      </c>
      <c r="R168" s="128">
        <v>3.5475552264071092E-2</v>
      </c>
      <c r="S168" s="128">
        <v>3.757555226407109E-2</v>
      </c>
      <c r="T168" s="128">
        <v>3.967555226407108E-2</v>
      </c>
      <c r="U168" s="128">
        <v>4.1775552264071085E-2</v>
      </c>
      <c r="V168" s="128">
        <v>4.3875552264071076E-2</v>
      </c>
      <c r="W168" s="128">
        <v>4.597555226407108E-2</v>
      </c>
    </row>
    <row r="169" spans="2:24" ht="16.8" x14ac:dyDescent="0.3">
      <c r="B169" s="29">
        <v>2</v>
      </c>
      <c r="C169" s="128">
        <v>1.7415552264071092E-2</v>
      </c>
      <c r="D169" s="128">
        <v>1.8315552264071094E-2</v>
      </c>
      <c r="E169" s="128">
        <v>1.9215552264071092E-2</v>
      </c>
      <c r="F169" s="128">
        <v>2.0115552264071093E-2</v>
      </c>
      <c r="G169" s="128">
        <v>2.1015552264071098E-2</v>
      </c>
      <c r="H169" s="128">
        <v>2.19155522640711E-2</v>
      </c>
      <c r="I169" s="128">
        <v>2.2815552264071101E-2</v>
      </c>
      <c r="J169" s="128">
        <v>2.3715552264071103E-2</v>
      </c>
      <c r="K169" s="128">
        <v>2.4615552264071101E-2</v>
      </c>
      <c r="L169" s="128">
        <v>2.5515552264071102E-2</v>
      </c>
      <c r="M169" s="128">
        <v>2.6415552264071104E-2</v>
      </c>
      <c r="N169" s="128">
        <v>2.9415552264071103E-2</v>
      </c>
      <c r="O169" s="128">
        <v>3.1515552264071101E-2</v>
      </c>
      <c r="P169" s="128">
        <v>3.3615552264071098E-2</v>
      </c>
      <c r="Q169" s="128">
        <v>3.5715552264071096E-2</v>
      </c>
      <c r="R169" s="128">
        <v>3.7815552264071087E-2</v>
      </c>
      <c r="S169" s="128">
        <v>4.1175552264071082E-2</v>
      </c>
      <c r="T169" s="128">
        <v>4.3275552264071086E-2</v>
      </c>
      <c r="U169" s="128">
        <v>4.5375552264071077E-2</v>
      </c>
      <c r="V169" s="128">
        <v>4.7475552264071082E-2</v>
      </c>
      <c r="W169" s="128">
        <v>4.9575552264071072E-2</v>
      </c>
    </row>
    <row r="170" spans="2:24" ht="16.8" x14ac:dyDescent="0.3">
      <c r="B170" s="29">
        <v>3</v>
      </c>
      <c r="C170" s="128">
        <v>1.8855552264071096E-2</v>
      </c>
      <c r="D170" s="128">
        <v>1.9755552264071097E-2</v>
      </c>
      <c r="E170" s="128">
        <v>2.0655552264071095E-2</v>
      </c>
      <c r="F170" s="128">
        <v>2.1555552264071097E-2</v>
      </c>
      <c r="G170" s="128">
        <v>2.2455552264071098E-2</v>
      </c>
      <c r="H170" s="128">
        <v>2.33555522640711E-2</v>
      </c>
      <c r="I170" s="128">
        <v>2.4255552264071101E-2</v>
      </c>
      <c r="J170" s="128">
        <v>2.5155552264071099E-2</v>
      </c>
      <c r="K170" s="128">
        <v>2.6055552264071101E-2</v>
      </c>
      <c r="L170" s="128">
        <v>2.6955552264071099E-2</v>
      </c>
      <c r="M170" s="128">
        <v>2.78555522640711E-2</v>
      </c>
      <c r="N170" s="128">
        <v>3.1755552264071098E-2</v>
      </c>
      <c r="O170" s="128">
        <v>3.3855552264071095E-2</v>
      </c>
      <c r="P170" s="128">
        <v>3.5955552264071093E-2</v>
      </c>
      <c r="Q170" s="128">
        <v>3.8055552264071084E-2</v>
      </c>
      <c r="R170" s="128">
        <v>4.0155552264071089E-2</v>
      </c>
      <c r="S170" s="128">
        <v>4.4775552264071088E-2</v>
      </c>
      <c r="T170" s="128">
        <v>4.6875552264071092E-2</v>
      </c>
      <c r="U170" s="128">
        <v>4.8975552264071083E-2</v>
      </c>
      <c r="V170" s="128">
        <v>5.1075552264071088E-2</v>
      </c>
      <c r="W170" s="128">
        <v>5.3175552264071078E-2</v>
      </c>
    </row>
    <row r="172" spans="2:24" x14ac:dyDescent="0.3">
      <c r="B172" s="129" t="s">
        <v>124</v>
      </c>
      <c r="C172" s="146" t="s">
        <v>35</v>
      </c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</row>
    <row r="173" spans="2:24" x14ac:dyDescent="0.3">
      <c r="B173" s="128" t="s">
        <v>36</v>
      </c>
      <c r="C173" s="128">
        <v>1</v>
      </c>
      <c r="D173" s="128">
        <v>0.95</v>
      </c>
      <c r="E173" s="128">
        <v>0.9</v>
      </c>
      <c r="F173" s="128">
        <v>0.85</v>
      </c>
      <c r="G173" s="128">
        <v>0.8</v>
      </c>
      <c r="H173" s="128">
        <v>0.75</v>
      </c>
      <c r="I173" s="128">
        <v>0.7</v>
      </c>
      <c r="J173" s="128">
        <v>0.64999999999999991</v>
      </c>
      <c r="K173" s="128">
        <v>0.59999999999999987</v>
      </c>
      <c r="L173" s="128">
        <v>0.54999999999999982</v>
      </c>
      <c r="M173" s="128">
        <v>0.5</v>
      </c>
      <c r="N173" s="128">
        <v>0.45</v>
      </c>
      <c r="O173" s="128">
        <v>0.4</v>
      </c>
      <c r="P173" s="128">
        <v>0.35000000000000003</v>
      </c>
      <c r="Q173" s="128">
        <v>0.30000000000000004</v>
      </c>
      <c r="R173" s="128">
        <v>0.25000000000000006</v>
      </c>
      <c r="S173" s="128">
        <v>0.20000000000000007</v>
      </c>
      <c r="T173" s="128">
        <v>0.15000000000000008</v>
      </c>
      <c r="U173" s="128">
        <v>0.10000000000000007</v>
      </c>
      <c r="V173" s="128">
        <v>5.0000000000000072E-2</v>
      </c>
      <c r="W173" s="128">
        <v>6.9388939039072284E-17</v>
      </c>
    </row>
    <row r="174" spans="2:24" ht="16.8" x14ac:dyDescent="0.3">
      <c r="B174" s="29">
        <v>1</v>
      </c>
      <c r="C174" s="128">
        <v>1.5975552264071095E-2</v>
      </c>
      <c r="D174" s="128">
        <v>1.6875552264071097E-2</v>
      </c>
      <c r="E174" s="128">
        <v>1.7775552264071098E-2</v>
      </c>
      <c r="F174" s="128">
        <v>1.86755522640711E-2</v>
      </c>
      <c r="G174" s="128">
        <v>1.9575552264071098E-2</v>
      </c>
      <c r="H174" s="128">
        <v>2.0475552264071099E-2</v>
      </c>
      <c r="I174" s="128">
        <v>2.1375552264071101E-2</v>
      </c>
      <c r="J174" s="128">
        <v>2.2275552264071102E-2</v>
      </c>
      <c r="K174" s="128">
        <v>2.3175552264071104E-2</v>
      </c>
      <c r="L174" s="128">
        <v>2.4075552264071098E-2</v>
      </c>
      <c r="M174" s="128">
        <v>2.49755522640711E-2</v>
      </c>
      <c r="N174" s="128">
        <v>2.7075552264071098E-2</v>
      </c>
      <c r="O174" s="128">
        <v>2.9175552264071099E-2</v>
      </c>
      <c r="P174" s="128">
        <v>3.1275552264071096E-2</v>
      </c>
      <c r="Q174" s="128">
        <v>3.3375552264071094E-2</v>
      </c>
      <c r="R174" s="128">
        <v>3.5475552264071092E-2</v>
      </c>
      <c r="S174" s="128">
        <v>3.757555226407109E-2</v>
      </c>
      <c r="T174" s="128">
        <v>3.967555226407108E-2</v>
      </c>
      <c r="U174" s="128">
        <v>4.1775552264071085E-2</v>
      </c>
      <c r="V174" s="128">
        <v>4.3875552264071076E-2</v>
      </c>
      <c r="W174" s="128">
        <v>4.597555226407108E-2</v>
      </c>
    </row>
    <row r="175" spans="2:24" ht="16.8" x14ac:dyDescent="0.3">
      <c r="B175" s="29">
        <v>2</v>
      </c>
      <c r="C175" s="128">
        <v>1.7415552264071092E-2</v>
      </c>
      <c r="D175" s="128">
        <v>1.8315552264071094E-2</v>
      </c>
      <c r="E175" s="128">
        <v>1.9215552264071092E-2</v>
      </c>
      <c r="F175" s="128">
        <v>2.0115552264071093E-2</v>
      </c>
      <c r="G175" s="128">
        <v>2.1015552264071098E-2</v>
      </c>
      <c r="H175" s="128">
        <v>2.19155522640711E-2</v>
      </c>
      <c r="I175" s="128">
        <v>2.2815552264071101E-2</v>
      </c>
      <c r="J175" s="128">
        <v>2.3715552264071103E-2</v>
      </c>
      <c r="K175" s="128">
        <v>2.4615552264071101E-2</v>
      </c>
      <c r="L175" s="128">
        <v>2.5515552264071102E-2</v>
      </c>
      <c r="M175" s="128">
        <v>2.6415552264071104E-2</v>
      </c>
      <c r="N175" s="128">
        <v>2.9415552264071103E-2</v>
      </c>
      <c r="O175" s="128">
        <v>3.1515552264071101E-2</v>
      </c>
      <c r="P175" s="128">
        <v>3.3615552264071098E-2</v>
      </c>
      <c r="Q175" s="128">
        <v>3.5715552264071096E-2</v>
      </c>
      <c r="R175" s="128">
        <v>3.7815552264071087E-2</v>
      </c>
      <c r="S175" s="128">
        <v>4.1175552264071082E-2</v>
      </c>
      <c r="T175" s="128">
        <v>4.3275552264071086E-2</v>
      </c>
      <c r="U175" s="128">
        <v>4.5375552264071077E-2</v>
      </c>
      <c r="V175" s="128">
        <v>4.7475552264071082E-2</v>
      </c>
      <c r="W175" s="128">
        <v>4.9575552264071072E-2</v>
      </c>
    </row>
    <row r="176" spans="2:24" ht="16.8" x14ac:dyDescent="0.3">
      <c r="B176" s="29">
        <v>3</v>
      </c>
      <c r="C176" s="128">
        <v>1.8855552264071096E-2</v>
      </c>
      <c r="D176" s="128">
        <v>1.9755552264071097E-2</v>
      </c>
      <c r="E176" s="128">
        <v>2.0655552264071095E-2</v>
      </c>
      <c r="F176" s="128">
        <v>2.1555552264071097E-2</v>
      </c>
      <c r="G176" s="128">
        <v>2.2455552264071098E-2</v>
      </c>
      <c r="H176" s="128">
        <v>2.33555522640711E-2</v>
      </c>
      <c r="I176" s="128">
        <v>2.4255552264071101E-2</v>
      </c>
      <c r="J176" s="128">
        <v>2.5155552264071099E-2</v>
      </c>
      <c r="K176" s="128">
        <v>2.6055552264071101E-2</v>
      </c>
      <c r="L176" s="128">
        <v>2.6955552264071099E-2</v>
      </c>
      <c r="M176" s="128">
        <v>2.78555522640711E-2</v>
      </c>
      <c r="N176" s="128">
        <v>3.1755552264071098E-2</v>
      </c>
      <c r="O176" s="128">
        <v>3.3855552264071095E-2</v>
      </c>
      <c r="P176" s="128">
        <v>3.5955552264071093E-2</v>
      </c>
      <c r="Q176" s="128">
        <v>3.8055552264071084E-2</v>
      </c>
      <c r="R176" s="128">
        <v>4.0155552264071089E-2</v>
      </c>
      <c r="S176" s="128">
        <v>4.4775552264071088E-2</v>
      </c>
      <c r="T176" s="128">
        <v>4.6875552264071092E-2</v>
      </c>
      <c r="U176" s="128">
        <v>4.8975552264071083E-2</v>
      </c>
      <c r="V176" s="128">
        <v>5.1075552264071088E-2</v>
      </c>
      <c r="W176" s="128">
        <v>5.3175552264071078E-2</v>
      </c>
    </row>
    <row r="178" spans="2:23" x14ac:dyDescent="0.3">
      <c r="B178" s="129" t="s">
        <v>126</v>
      </c>
      <c r="C178" s="146" t="s">
        <v>35</v>
      </c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</row>
    <row r="179" spans="2:23" x14ac:dyDescent="0.3">
      <c r="B179" s="128" t="s">
        <v>36</v>
      </c>
      <c r="C179" s="128">
        <v>1</v>
      </c>
      <c r="D179" s="128">
        <v>0.95</v>
      </c>
      <c r="E179" s="128">
        <v>0.9</v>
      </c>
      <c r="F179" s="128">
        <v>0.85</v>
      </c>
      <c r="G179" s="128">
        <v>0.8</v>
      </c>
      <c r="H179" s="128">
        <v>0.75</v>
      </c>
      <c r="I179" s="128">
        <v>0.7</v>
      </c>
      <c r="J179" s="128">
        <v>0.64999999999999991</v>
      </c>
      <c r="K179" s="128">
        <v>0.59999999999999987</v>
      </c>
      <c r="L179" s="128">
        <v>0.54999999999999982</v>
      </c>
      <c r="M179" s="128">
        <v>0.5</v>
      </c>
      <c r="N179" s="128">
        <v>0.45</v>
      </c>
      <c r="O179" s="128">
        <v>0.4</v>
      </c>
      <c r="P179" s="128">
        <v>0.35000000000000003</v>
      </c>
      <c r="Q179" s="128">
        <v>0.30000000000000004</v>
      </c>
      <c r="R179" s="128">
        <v>0.25000000000000006</v>
      </c>
      <c r="S179" s="128">
        <v>0.20000000000000007</v>
      </c>
      <c r="T179" s="128">
        <v>0.15000000000000008</v>
      </c>
      <c r="U179" s="128">
        <v>0.10000000000000007</v>
      </c>
      <c r="V179" s="128">
        <v>5.0000000000000072E-2</v>
      </c>
      <c r="W179" s="128">
        <v>6.9388939039072284E-17</v>
      </c>
    </row>
    <row r="180" spans="2:23" ht="16.8" x14ac:dyDescent="0.3">
      <c r="B180" s="29">
        <v>1</v>
      </c>
      <c r="C180" s="128">
        <v>1.5975552264071095E-2</v>
      </c>
      <c r="D180" s="128">
        <v>1.6875552264071097E-2</v>
      </c>
      <c r="E180" s="128">
        <v>1.7775552264071098E-2</v>
      </c>
      <c r="F180" s="128">
        <v>1.86755522640711E-2</v>
      </c>
      <c r="G180" s="128">
        <v>1.9575552264071098E-2</v>
      </c>
      <c r="H180" s="128">
        <v>2.0475552264071099E-2</v>
      </c>
      <c r="I180" s="128">
        <v>2.1375552264071101E-2</v>
      </c>
      <c r="J180" s="128">
        <v>2.2275552264071102E-2</v>
      </c>
      <c r="K180" s="128">
        <v>2.3175552264071104E-2</v>
      </c>
      <c r="L180" s="128">
        <v>2.4075552264071098E-2</v>
      </c>
      <c r="M180" s="128">
        <v>2.49755522640711E-2</v>
      </c>
      <c r="N180" s="128">
        <v>2.7075552264071098E-2</v>
      </c>
      <c r="O180" s="128">
        <v>2.9175552264071099E-2</v>
      </c>
      <c r="P180" s="128">
        <v>3.1275552264071096E-2</v>
      </c>
      <c r="Q180" s="128">
        <v>3.3375552264071094E-2</v>
      </c>
      <c r="R180" s="128">
        <v>3.5475552264071092E-2</v>
      </c>
      <c r="S180" s="128">
        <v>3.757555226407109E-2</v>
      </c>
      <c r="T180" s="128">
        <v>3.967555226407108E-2</v>
      </c>
      <c r="U180" s="128">
        <v>4.1775552264071085E-2</v>
      </c>
      <c r="V180" s="128">
        <v>4.3875552264071076E-2</v>
      </c>
      <c r="W180" s="128">
        <v>4.597555226407108E-2</v>
      </c>
    </row>
    <row r="181" spans="2:23" ht="16.8" x14ac:dyDescent="0.3">
      <c r="B181" s="29">
        <v>2</v>
      </c>
      <c r="C181" s="128">
        <v>1.7415552264071092E-2</v>
      </c>
      <c r="D181" s="128">
        <v>1.8315552264071094E-2</v>
      </c>
      <c r="E181" s="128">
        <v>1.9215552264071092E-2</v>
      </c>
      <c r="F181" s="128">
        <v>2.0115552264071093E-2</v>
      </c>
      <c r="G181" s="128">
        <v>2.1015552264071098E-2</v>
      </c>
      <c r="H181" s="128">
        <v>2.19155522640711E-2</v>
      </c>
      <c r="I181" s="128">
        <v>2.2815552264071101E-2</v>
      </c>
      <c r="J181" s="128">
        <v>2.3715552264071103E-2</v>
      </c>
      <c r="K181" s="128">
        <v>2.4615552264071101E-2</v>
      </c>
      <c r="L181" s="128">
        <v>2.5515552264071102E-2</v>
      </c>
      <c r="M181" s="128">
        <v>2.6415552264071104E-2</v>
      </c>
      <c r="N181" s="128">
        <v>2.9415552264071103E-2</v>
      </c>
      <c r="O181" s="128">
        <v>3.1515552264071101E-2</v>
      </c>
      <c r="P181" s="128">
        <v>3.3615552264071098E-2</v>
      </c>
      <c r="Q181" s="128">
        <v>3.5715552264071096E-2</v>
      </c>
      <c r="R181" s="128">
        <v>3.7815552264071087E-2</v>
      </c>
      <c r="S181" s="128">
        <v>4.1175552264071082E-2</v>
      </c>
      <c r="T181" s="128">
        <v>4.3275552264071086E-2</v>
      </c>
      <c r="U181" s="128">
        <v>4.5375552264071077E-2</v>
      </c>
      <c r="V181" s="128">
        <v>4.7475552264071082E-2</v>
      </c>
      <c r="W181" s="128">
        <v>4.9575552264071072E-2</v>
      </c>
    </row>
    <row r="182" spans="2:23" ht="16.8" x14ac:dyDescent="0.3">
      <c r="B182" s="29">
        <v>3</v>
      </c>
      <c r="C182" s="128">
        <v>1.8855552264071096E-2</v>
      </c>
      <c r="D182" s="128">
        <v>1.9755552264071097E-2</v>
      </c>
      <c r="E182" s="128">
        <v>2.0655552264071095E-2</v>
      </c>
      <c r="F182" s="128">
        <v>2.1555552264071097E-2</v>
      </c>
      <c r="G182" s="128">
        <v>2.2455552264071098E-2</v>
      </c>
      <c r="H182" s="128">
        <v>2.33555522640711E-2</v>
      </c>
      <c r="I182" s="128">
        <v>2.4255552264071101E-2</v>
      </c>
      <c r="J182" s="128">
        <v>2.5155552264071099E-2</v>
      </c>
      <c r="K182" s="128">
        <v>2.6055552264071101E-2</v>
      </c>
      <c r="L182" s="128">
        <v>2.6955552264071099E-2</v>
      </c>
      <c r="M182" s="128">
        <v>2.78555522640711E-2</v>
      </c>
      <c r="N182" s="128">
        <v>3.1755552264071098E-2</v>
      </c>
      <c r="O182" s="128">
        <v>3.3855552264071095E-2</v>
      </c>
      <c r="P182" s="128">
        <v>3.5955552264071093E-2</v>
      </c>
      <c r="Q182" s="128">
        <v>3.8055552264071084E-2</v>
      </c>
      <c r="R182" s="128">
        <v>4.0155552264071089E-2</v>
      </c>
      <c r="S182" s="128">
        <v>4.4775552264071088E-2</v>
      </c>
      <c r="T182" s="128">
        <v>4.6875552264071092E-2</v>
      </c>
      <c r="U182" s="128">
        <v>4.8975552264071083E-2</v>
      </c>
      <c r="V182" s="128">
        <v>5.1075552264071088E-2</v>
      </c>
      <c r="W182" s="128">
        <v>5.3175552264071078E-2</v>
      </c>
    </row>
    <row r="184" spans="2:23" x14ac:dyDescent="0.3">
      <c r="B184" s="129" t="s">
        <v>127</v>
      </c>
      <c r="C184" s="146" t="s">
        <v>35</v>
      </c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</row>
    <row r="185" spans="2:23" x14ac:dyDescent="0.3">
      <c r="B185" s="128" t="s">
        <v>36</v>
      </c>
      <c r="C185" s="128">
        <v>1</v>
      </c>
      <c r="D185" s="128">
        <v>0.95</v>
      </c>
      <c r="E185" s="128">
        <v>0.9</v>
      </c>
      <c r="F185" s="128">
        <v>0.85</v>
      </c>
      <c r="G185" s="128">
        <v>0.8</v>
      </c>
      <c r="H185" s="128">
        <v>0.75</v>
      </c>
      <c r="I185" s="128">
        <v>0.7</v>
      </c>
      <c r="J185" s="128">
        <v>0.64999999999999991</v>
      </c>
      <c r="K185" s="128">
        <v>0.59999999999999987</v>
      </c>
      <c r="L185" s="128">
        <v>0.54999999999999982</v>
      </c>
      <c r="M185" s="128">
        <v>0.5</v>
      </c>
      <c r="N185" s="128">
        <v>0.45</v>
      </c>
      <c r="O185" s="128">
        <v>0.4</v>
      </c>
      <c r="P185" s="128">
        <v>0.35000000000000003</v>
      </c>
      <c r="Q185" s="128">
        <v>0.30000000000000004</v>
      </c>
      <c r="R185" s="128">
        <v>0.25000000000000006</v>
      </c>
      <c r="S185" s="128">
        <v>0.20000000000000007</v>
      </c>
      <c r="T185" s="128">
        <v>0.15000000000000008</v>
      </c>
      <c r="U185" s="128">
        <v>0.10000000000000007</v>
      </c>
      <c r="V185" s="128">
        <v>5.0000000000000072E-2</v>
      </c>
      <c r="W185" s="128">
        <v>6.9388939039072284E-17</v>
      </c>
    </row>
    <row r="186" spans="2:23" ht="16.8" x14ac:dyDescent="0.3">
      <c r="B186" s="29">
        <v>1</v>
      </c>
      <c r="C186" s="128">
        <v>1.5975552264071095E-2</v>
      </c>
      <c r="D186" s="128">
        <v>1.6875552264071097E-2</v>
      </c>
      <c r="E186" s="128">
        <v>1.7775552264071098E-2</v>
      </c>
      <c r="F186" s="128">
        <v>1.86755522640711E-2</v>
      </c>
      <c r="G186" s="128">
        <v>1.9575552264071098E-2</v>
      </c>
      <c r="H186" s="128">
        <v>2.0475552264071099E-2</v>
      </c>
      <c r="I186" s="128">
        <v>2.1375552264071101E-2</v>
      </c>
      <c r="J186" s="128">
        <v>2.2275552264071102E-2</v>
      </c>
      <c r="K186" s="128">
        <v>2.3175552264071104E-2</v>
      </c>
      <c r="L186" s="128">
        <v>2.4075552264071098E-2</v>
      </c>
      <c r="M186" s="128">
        <v>2.49755522640711E-2</v>
      </c>
      <c r="N186" s="128">
        <v>2.7075552264071098E-2</v>
      </c>
      <c r="O186" s="128">
        <v>2.9175552264071099E-2</v>
      </c>
      <c r="P186" s="128">
        <v>3.1275552264071096E-2</v>
      </c>
      <c r="Q186" s="128">
        <v>3.3375552264071094E-2</v>
      </c>
      <c r="R186" s="128">
        <v>3.5475552264071092E-2</v>
      </c>
      <c r="S186" s="128">
        <v>3.757555226407109E-2</v>
      </c>
      <c r="T186" s="128">
        <v>3.967555226407108E-2</v>
      </c>
      <c r="U186" s="128">
        <v>4.1775552264071085E-2</v>
      </c>
      <c r="V186" s="128">
        <v>4.3875552264071076E-2</v>
      </c>
      <c r="W186" s="128">
        <v>4.597555226407108E-2</v>
      </c>
    </row>
    <row r="187" spans="2:23" ht="16.8" x14ac:dyDescent="0.3">
      <c r="B187" s="29">
        <v>2</v>
      </c>
      <c r="C187" s="128">
        <v>1.7415552264071092E-2</v>
      </c>
      <c r="D187" s="128">
        <v>1.8315552264071094E-2</v>
      </c>
      <c r="E187" s="128">
        <v>1.9215552264071092E-2</v>
      </c>
      <c r="F187" s="128">
        <v>2.0115552264071093E-2</v>
      </c>
      <c r="G187" s="128">
        <v>2.1015552264071098E-2</v>
      </c>
      <c r="H187" s="128">
        <v>2.19155522640711E-2</v>
      </c>
      <c r="I187" s="128">
        <v>2.2815552264071101E-2</v>
      </c>
      <c r="J187" s="128">
        <v>2.3715552264071103E-2</v>
      </c>
      <c r="K187" s="128">
        <v>2.4615552264071101E-2</v>
      </c>
      <c r="L187" s="128">
        <v>2.5515552264071102E-2</v>
      </c>
      <c r="M187" s="128">
        <v>2.6415552264071104E-2</v>
      </c>
      <c r="N187" s="128">
        <v>2.9415552264071103E-2</v>
      </c>
      <c r="O187" s="128">
        <v>3.1515552264071101E-2</v>
      </c>
      <c r="P187" s="128">
        <v>3.3615552264071098E-2</v>
      </c>
      <c r="Q187" s="128">
        <v>3.5715552264071096E-2</v>
      </c>
      <c r="R187" s="128">
        <v>3.7815552264071087E-2</v>
      </c>
      <c r="S187" s="128">
        <v>4.1175552264071082E-2</v>
      </c>
      <c r="T187" s="128">
        <v>4.3275552264071086E-2</v>
      </c>
      <c r="U187" s="128">
        <v>4.5375552264071077E-2</v>
      </c>
      <c r="V187" s="128">
        <v>4.7475552264071082E-2</v>
      </c>
      <c r="W187" s="128">
        <v>4.9575552264071072E-2</v>
      </c>
    </row>
    <row r="188" spans="2:23" ht="16.8" x14ac:dyDescent="0.3">
      <c r="B188" s="29">
        <v>3</v>
      </c>
      <c r="C188" s="128">
        <v>1.8855552264071096E-2</v>
      </c>
      <c r="D188" s="128">
        <v>1.9755552264071097E-2</v>
      </c>
      <c r="E188" s="128">
        <v>2.0655552264071095E-2</v>
      </c>
      <c r="F188" s="128">
        <v>2.1555552264071097E-2</v>
      </c>
      <c r="G188" s="128">
        <v>2.2455552264071098E-2</v>
      </c>
      <c r="H188" s="128">
        <v>2.33555522640711E-2</v>
      </c>
      <c r="I188" s="128">
        <v>2.4255552264071101E-2</v>
      </c>
      <c r="J188" s="128">
        <v>2.5155552264071099E-2</v>
      </c>
      <c r="K188" s="128">
        <v>2.6055552264071101E-2</v>
      </c>
      <c r="L188" s="128">
        <v>2.6955552264071099E-2</v>
      </c>
      <c r="M188" s="128">
        <v>2.78555522640711E-2</v>
      </c>
      <c r="N188" s="128">
        <v>3.1755552264071098E-2</v>
      </c>
      <c r="O188" s="128">
        <v>3.3855552264071095E-2</v>
      </c>
      <c r="P188" s="128">
        <v>3.5955552264071093E-2</v>
      </c>
      <c r="Q188" s="128">
        <v>3.8055552264071084E-2</v>
      </c>
      <c r="R188" s="128">
        <v>4.0155552264071089E-2</v>
      </c>
      <c r="S188" s="128">
        <v>4.4775552264071088E-2</v>
      </c>
      <c r="T188" s="128">
        <v>4.6875552264071092E-2</v>
      </c>
      <c r="U188" s="128">
        <v>4.8975552264071083E-2</v>
      </c>
      <c r="V188" s="128">
        <v>5.1075552264071088E-2</v>
      </c>
      <c r="W188" s="128">
        <v>5.3175552264071078E-2</v>
      </c>
    </row>
  </sheetData>
  <dataConsolidate/>
  <mergeCells count="24">
    <mergeCell ref="B155:B156"/>
    <mergeCell ref="C155:W155"/>
    <mergeCell ref="B143:B144"/>
    <mergeCell ref="C143:W143"/>
    <mergeCell ref="B116:B117"/>
    <mergeCell ref="C116:W116"/>
    <mergeCell ref="B125:B126"/>
    <mergeCell ref="C125:W125"/>
    <mergeCell ref="B134:B135"/>
    <mergeCell ref="C134:W134"/>
    <mergeCell ref="B3:E3"/>
    <mergeCell ref="C4:E4"/>
    <mergeCell ref="B17:E17"/>
    <mergeCell ref="C18:E18"/>
    <mergeCell ref="B29:B30"/>
    <mergeCell ref="C29:W29"/>
    <mergeCell ref="C166:W166"/>
    <mergeCell ref="C172:W172"/>
    <mergeCell ref="C178:W178"/>
    <mergeCell ref="C184:W184"/>
    <mergeCell ref="C46:W46"/>
    <mergeCell ref="C69:W69"/>
    <mergeCell ref="C84:W84"/>
    <mergeCell ref="C100:W100"/>
  </mergeCells>
  <dataValidations count="6">
    <dataValidation type="list" allowBlank="1" showInputMessage="1" showErrorMessage="1" sqref="C58" xr:uid="{428C7992-CB5A-4E5E-B63D-A626EA1F8F1C}">
      <formula1>$B$6:$B$9</formula1>
    </dataValidation>
    <dataValidation type="list" allowBlank="1" showInputMessage="1" showErrorMessage="1" sqref="C59" xr:uid="{55263AD6-17F3-4B40-A2B7-B549D8D5A53B}">
      <formula1>$J$18:$J$19</formula1>
    </dataValidation>
    <dataValidation type="list" allowBlank="1" showInputMessage="1" showErrorMessage="1" sqref="C60" xr:uid="{E1C7F594-DE6D-40B4-8E91-324212B761B2}">
      <formula1>$B$71:$B$80</formula1>
    </dataValidation>
    <dataValidation type="list" allowBlank="1" showInputMessage="1" showErrorMessage="1" sqref="C61" xr:uid="{81BEBF08-A5E4-471F-9B98-6D8E03F962E9}">
      <formula1>$C$70:$W$70</formula1>
    </dataValidation>
    <dataValidation type="list" allowBlank="1" showInputMessage="1" showErrorMessage="1" sqref="C62" xr:uid="{6837D3CC-35DF-424D-BA01-205753911D4C}">
      <formula1>$J$15:$J$16</formula1>
    </dataValidation>
    <dataValidation type="list" allowBlank="1" showInputMessage="1" showErrorMessage="1" sqref="C57" xr:uid="{43CE5E99-C6A3-4789-BD62-18F4C18DB6D4}">
      <formula1>$B$48:$B$51</formula1>
    </dataValidation>
  </dataValidations>
  <hyperlinks>
    <hyperlink ref="D65" r:id="rId1" xr:uid="{A6C2F1AB-BFAC-4C28-85AD-C4CFF1BD3327}"/>
  </hyperlinks>
  <pageMargins left="0.25" right="0.25" top="0.75" bottom="0.75" header="0.3" footer="0.3"/>
  <pageSetup paperSize="9" scale="2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B51E-9ED1-4FC6-BBA8-45A702AEED68}">
  <sheetPr codeName="Sheet4">
    <pageSetUpPr fitToPage="1"/>
  </sheetPr>
  <dimension ref="A2:Y14"/>
  <sheetViews>
    <sheetView tabSelected="1" zoomScaleNormal="100" workbookViewId="0">
      <selection activeCell="E5" sqref="E5"/>
    </sheetView>
  </sheetViews>
  <sheetFormatPr defaultRowHeight="14.4" x14ac:dyDescent="0.3"/>
  <cols>
    <col min="1" max="1" width="48.5546875" customWidth="1"/>
    <col min="2" max="2" width="18.109375" customWidth="1"/>
    <col min="3" max="3" width="11.5546875" customWidth="1"/>
    <col min="4" max="4" width="10.6640625" customWidth="1"/>
    <col min="5" max="5" width="17.6640625" customWidth="1"/>
    <col min="6" max="6" width="12.88671875" customWidth="1"/>
    <col min="7" max="7" width="15.5546875" customWidth="1"/>
    <col min="8" max="8" width="12.109375" customWidth="1"/>
    <col min="9" max="9" width="12" customWidth="1"/>
    <col min="10" max="10" width="11.6640625" customWidth="1"/>
    <col min="11" max="11" width="12" customWidth="1"/>
    <col min="12" max="12" width="12.33203125" customWidth="1"/>
    <col min="13" max="13" width="12.5546875" customWidth="1"/>
    <col min="14" max="14" width="11.5546875" customWidth="1"/>
    <col min="15" max="15" width="13.44140625" customWidth="1"/>
    <col min="16" max="16" width="12" customWidth="1"/>
    <col min="17" max="17" width="10.44140625" customWidth="1"/>
    <col min="19" max="19" width="14.5546875" customWidth="1"/>
    <col min="20" max="20" width="11.5546875" customWidth="1"/>
    <col min="21" max="21" width="12" customWidth="1"/>
    <col min="23" max="23" width="11.88671875" customWidth="1"/>
    <col min="24" max="24" width="8.33203125" customWidth="1"/>
    <col min="25" max="25" width="10.109375" customWidth="1"/>
    <col min="26" max="26" width="10" customWidth="1"/>
    <col min="27" max="27" width="10.44140625" customWidth="1"/>
    <col min="28" max="28" width="10.5546875" customWidth="1"/>
    <col min="29" max="29" width="10.44140625" customWidth="1"/>
    <col min="30" max="30" width="11.5546875" customWidth="1"/>
    <col min="31" max="31" width="10.109375" customWidth="1"/>
    <col min="32" max="34" width="10.88671875" customWidth="1"/>
    <col min="35" max="37" width="10.109375" customWidth="1"/>
    <col min="38" max="38" width="10.5546875" customWidth="1"/>
  </cols>
  <sheetData>
    <row r="2" spans="1:25" x14ac:dyDescent="0.3">
      <c r="A2" s="133" t="s">
        <v>98</v>
      </c>
      <c r="B2" s="134"/>
    </row>
    <row r="3" spans="1:25" ht="18" thickBot="1" x14ac:dyDescent="0.35">
      <c r="A3" s="134"/>
      <c r="B3" s="135" t="str">
        <f>+IF(B4&gt;B11,"Viršyta maksimali paskolos suma","")</f>
        <v/>
      </c>
    </row>
    <row r="4" spans="1:25" ht="18.600000000000001" thickBot="1" x14ac:dyDescent="0.4">
      <c r="A4" s="136" t="s">
        <v>118</v>
      </c>
      <c r="B4" s="137">
        <v>1000000</v>
      </c>
      <c r="C4" s="130"/>
      <c r="I4" s="131"/>
    </row>
    <row r="5" spans="1:25" ht="14.25" customHeight="1" x14ac:dyDescent="0.3">
      <c r="A5" s="136" t="s">
        <v>93</v>
      </c>
      <c r="B5" s="138">
        <v>1</v>
      </c>
      <c r="D5" s="52"/>
    </row>
    <row r="6" spans="1:25" ht="14.25" customHeight="1" x14ac:dyDescent="0.3">
      <c r="A6" s="139" t="s">
        <v>95</v>
      </c>
      <c r="B6" s="140" t="s">
        <v>100</v>
      </c>
      <c r="D6" s="52"/>
    </row>
    <row r="7" spans="1:25" ht="15.75" customHeight="1" x14ac:dyDescent="0.3">
      <c r="A7" s="139" t="s">
        <v>94</v>
      </c>
      <c r="B7" s="140" t="s">
        <v>103</v>
      </c>
      <c r="C7" s="35"/>
      <c r="F7" s="53"/>
      <c r="H7" s="2"/>
    </row>
    <row r="8" spans="1:25" ht="15.75" customHeight="1" x14ac:dyDescent="0.3">
      <c r="A8" s="139" t="s">
        <v>96</v>
      </c>
      <c r="B8" s="140">
        <v>2</v>
      </c>
      <c r="F8" s="80"/>
      <c r="H8" s="2"/>
    </row>
    <row r="9" spans="1:25" ht="15.75" customHeight="1" x14ac:dyDescent="0.3">
      <c r="A9" s="139" t="s">
        <v>107</v>
      </c>
      <c r="B9" s="141">
        <v>0.9</v>
      </c>
      <c r="F9" s="80"/>
      <c r="H9" s="2"/>
    </row>
    <row r="10" spans="1:25" ht="30" customHeight="1" thickBot="1" x14ac:dyDescent="0.35">
      <c r="A10" s="139" t="s">
        <v>131</v>
      </c>
      <c r="B10" s="142">
        <f>+_!C66</f>
        <v>5.6675522640710959E-3</v>
      </c>
    </row>
    <row r="11" spans="1:25" ht="12.75" customHeight="1" x14ac:dyDescent="0.3">
      <c r="A11" s="136" t="s">
        <v>120</v>
      </c>
      <c r="B11" s="143">
        <v>5000000</v>
      </c>
      <c r="C11" s="5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Y11" s="39"/>
    </row>
    <row r="13" spans="1:25" x14ac:dyDescent="0.3">
      <c r="A13" s="144" t="s">
        <v>132</v>
      </c>
      <c r="B13" s="144"/>
      <c r="C13" s="144"/>
      <c r="D13" s="144"/>
      <c r="E13" s="144"/>
      <c r="F13" s="144"/>
    </row>
    <row r="14" spans="1:25" s="144" customFormat="1" ht="13.2" x14ac:dyDescent="0.25">
      <c r="A14" s="145" t="s">
        <v>129</v>
      </c>
    </row>
  </sheetData>
  <sheetProtection algorithmName="SHA-512" hashValue="aAza4UixCz91CaAZKsCCD9W6D+FEaPdyutLkKbmYWkSiwsoMUPDYCbYAtbCpAPrjr8mBBXcqjcECAyixxSC2fw==" saltValue="mLIp15bhMyVH6ynV1d+yJA==" spinCount="100000" sheet="1" formatCells="0" formatColumns="0" formatRows="0" autoFilter="0"/>
  <protectedRanges>
    <protectedRange sqref="B4:B9" name="Range1"/>
  </protectedRanges>
  <dataConsolidate/>
  <phoneticPr fontId="8" type="noConversion"/>
  <hyperlinks>
    <hyperlink ref="A14" r:id="rId1" xr:uid="{76FAB25A-D40C-4571-90EA-84AE3E13E2B4}"/>
  </hyperlinks>
  <pageMargins left="0.25" right="0.25" top="0.75" bottom="0.75" header="0.3" footer="0.3"/>
  <pageSetup paperSize="9" scale="21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E96806A-43A9-4D41-AD2C-08E761722E56}">
          <x14:formula1>
            <xm:f>_!$G$19:$G$22</xm:f>
          </x14:formula1>
          <xm:sqref>B5</xm:sqref>
        </x14:dataValidation>
        <x14:dataValidation type="list" allowBlank="1" showInputMessage="1" showErrorMessage="1" xr:uid="{760CC879-C3EC-4BE0-BC2C-F7DFD64FA879}">
          <x14:formula1>
            <xm:f>_!$J$19:$J$19</xm:f>
          </x14:formula1>
          <xm:sqref>B7</xm:sqref>
        </x14:dataValidation>
        <x14:dataValidation type="list" allowBlank="1" showInputMessage="1" showErrorMessage="1" xr:uid="{EC06AC6E-329D-49D7-AE80-6828978A8A53}">
          <x14:formula1>
            <xm:f>_!$C$70:$W$70</xm:f>
          </x14:formula1>
          <xm:sqref>B9</xm:sqref>
        </x14:dataValidation>
        <x14:dataValidation type="list" allowBlank="1" showInputMessage="1" showErrorMessage="1" xr:uid="{90F638C9-699C-4130-93FF-04480D47DFA9}">
          <x14:formula1>
            <xm:f>_!$B$6:$B$9</xm:f>
          </x14:formula1>
          <xm:sqref>B6</xm:sqref>
        </x14:dataValidation>
        <x14:dataValidation type="list" allowBlank="1" showInputMessage="1" showErrorMessage="1" xr:uid="{B7E380DC-A208-4EDC-B068-361A3592E7F3}">
          <x14:formula1>
            <xm:f>_!$B$71:$B$72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0673-9A8B-4733-9EB3-E7B54B70952B}">
  <sheetPr codeName="Sheet5">
    <pageSetUpPr fitToPage="1"/>
  </sheetPr>
  <dimension ref="A2:AF106"/>
  <sheetViews>
    <sheetView zoomScale="70" zoomScaleNormal="70" workbookViewId="0">
      <selection activeCell="B4" sqref="B4:I12"/>
    </sheetView>
  </sheetViews>
  <sheetFormatPr defaultRowHeight="14.4" x14ac:dyDescent="0.3"/>
  <cols>
    <col min="1" max="1" width="7.109375" customWidth="1"/>
    <col min="2" max="2" width="25.5546875" customWidth="1"/>
    <col min="3" max="3" width="20.5546875" customWidth="1"/>
    <col min="4" max="4" width="12" customWidth="1"/>
    <col min="5" max="5" width="12" hidden="1" customWidth="1"/>
    <col min="6" max="6" width="12" customWidth="1"/>
    <col min="7" max="7" width="12" hidden="1" customWidth="1"/>
    <col min="8" max="8" width="12" customWidth="1"/>
    <col min="9" max="9" width="12" hidden="1" customWidth="1"/>
    <col min="10" max="10" width="17.6640625" customWidth="1"/>
    <col min="11" max="11" width="17.44140625" customWidth="1"/>
    <col min="12" max="12" width="15.5546875" customWidth="1"/>
    <col min="13" max="13" width="12.109375" customWidth="1"/>
    <col min="14" max="14" width="17.6640625" customWidth="1"/>
    <col min="15" max="15" width="11.6640625" customWidth="1"/>
    <col min="16" max="16" width="12" customWidth="1"/>
    <col min="17" max="17" width="12.33203125" customWidth="1"/>
    <col min="18" max="18" width="12.5546875" customWidth="1"/>
    <col min="19" max="19" width="11.5546875" customWidth="1"/>
    <col min="20" max="20" width="13.44140625" customWidth="1"/>
    <col min="21" max="21" width="12" customWidth="1"/>
    <col min="22" max="22" width="10.44140625" customWidth="1"/>
    <col min="24" max="24" width="14.5546875" customWidth="1"/>
    <col min="25" max="25" width="11.5546875" customWidth="1"/>
    <col min="26" max="26" width="12" customWidth="1"/>
    <col min="28" max="28" width="11.88671875" customWidth="1"/>
    <col min="29" max="29" width="8.33203125" customWidth="1"/>
    <col min="30" max="30" width="10.109375" customWidth="1"/>
    <col min="31" max="31" width="10" customWidth="1"/>
    <col min="32" max="32" width="10.44140625" customWidth="1"/>
    <col min="33" max="33" width="10.5546875" customWidth="1"/>
    <col min="34" max="34" width="10.44140625" customWidth="1"/>
    <col min="35" max="35" width="11.5546875" customWidth="1"/>
    <col min="36" max="36" width="10.109375" customWidth="1"/>
    <col min="37" max="39" width="10.88671875" customWidth="1"/>
    <col min="40" max="42" width="10.109375" customWidth="1"/>
    <col min="43" max="43" width="10.5546875" customWidth="1"/>
  </cols>
  <sheetData>
    <row r="2" spans="2:13" x14ac:dyDescent="0.3">
      <c r="B2" s="43" t="s">
        <v>33</v>
      </c>
      <c r="C2" s="43"/>
    </row>
    <row r="3" spans="2:13" ht="16.8" x14ac:dyDescent="0.3">
      <c r="B3" s="164" t="s">
        <v>74</v>
      </c>
      <c r="C3" s="165"/>
      <c r="D3" s="165"/>
      <c r="E3" s="165"/>
      <c r="F3" s="165"/>
      <c r="G3" s="165"/>
      <c r="H3" s="165"/>
      <c r="I3" s="166"/>
    </row>
    <row r="4" spans="2:13" ht="33.6" customHeight="1" x14ac:dyDescent="0.3">
      <c r="B4" s="171" t="s">
        <v>78</v>
      </c>
      <c r="C4" s="174" t="s">
        <v>87</v>
      </c>
      <c r="D4" s="167" t="s">
        <v>88</v>
      </c>
      <c r="E4" s="168"/>
      <c r="F4" s="168"/>
      <c r="G4" s="168"/>
      <c r="H4" s="168"/>
      <c r="I4" s="169"/>
    </row>
    <row r="5" spans="2:13" ht="16.8" x14ac:dyDescent="0.3">
      <c r="B5" s="172"/>
      <c r="C5" s="175"/>
      <c r="D5" s="167" t="s">
        <v>89</v>
      </c>
      <c r="E5" s="170"/>
      <c r="F5" s="168" t="s">
        <v>90</v>
      </c>
      <c r="G5" s="170"/>
      <c r="H5" s="167" t="s">
        <v>91</v>
      </c>
      <c r="I5" s="169"/>
    </row>
    <row r="6" spans="2:13" ht="33.6" hidden="1" x14ac:dyDescent="0.3">
      <c r="B6" s="173"/>
      <c r="C6" s="176"/>
      <c r="D6" s="114" t="s">
        <v>71</v>
      </c>
      <c r="E6" s="113" t="s">
        <v>72</v>
      </c>
      <c r="F6" s="114" t="s">
        <v>71</v>
      </c>
      <c r="G6" s="113" t="s">
        <v>72</v>
      </c>
      <c r="H6" s="114" t="s">
        <v>71</v>
      </c>
      <c r="I6" s="115" t="s">
        <v>72</v>
      </c>
    </row>
    <row r="7" spans="2:13" ht="16.8" x14ac:dyDescent="0.3">
      <c r="B7" s="110" t="s">
        <v>79</v>
      </c>
      <c r="C7" s="111" t="s">
        <v>92</v>
      </c>
      <c r="D7" s="109" t="s">
        <v>73</v>
      </c>
      <c r="E7" s="109" t="s">
        <v>73</v>
      </c>
      <c r="F7" s="109" t="s">
        <v>73</v>
      </c>
      <c r="G7" s="109" t="s">
        <v>73</v>
      </c>
      <c r="H7" s="109" t="s">
        <v>73</v>
      </c>
      <c r="I7" s="109" t="s">
        <v>73</v>
      </c>
    </row>
    <row r="8" spans="2:13" ht="16.8" x14ac:dyDescent="0.3">
      <c r="B8" s="110" t="s">
        <v>80</v>
      </c>
      <c r="C8" s="111" t="s">
        <v>66</v>
      </c>
      <c r="D8" s="32">
        <v>75</v>
      </c>
      <c r="E8" s="32">
        <f>D8/10</f>
        <v>7.5</v>
      </c>
      <c r="F8" s="32">
        <v>100</v>
      </c>
      <c r="G8" s="32">
        <f>F8/10</f>
        <v>10</v>
      </c>
      <c r="H8" s="32">
        <v>220</v>
      </c>
      <c r="I8" s="32">
        <f>H8/10</f>
        <v>22</v>
      </c>
    </row>
    <row r="9" spans="2:13" ht="16.8" x14ac:dyDescent="0.3">
      <c r="B9" s="110" t="s">
        <v>81</v>
      </c>
      <c r="C9" s="111" t="s">
        <v>67</v>
      </c>
      <c r="D9" s="32">
        <v>100</v>
      </c>
      <c r="E9" s="32">
        <f t="shared" ref="E9:E11" si="0">D9/10</f>
        <v>10</v>
      </c>
      <c r="F9" s="32">
        <v>220</v>
      </c>
      <c r="G9" s="32">
        <f t="shared" ref="G9:G11" si="1">F9/10</f>
        <v>22</v>
      </c>
      <c r="H9" s="32">
        <v>400</v>
      </c>
      <c r="I9" s="32">
        <f t="shared" ref="I9:I11" si="2">H9/10</f>
        <v>40</v>
      </c>
    </row>
    <row r="10" spans="2:13" ht="16.8" x14ac:dyDescent="0.3">
      <c r="B10" s="110" t="s">
        <v>82</v>
      </c>
      <c r="C10" s="111" t="s">
        <v>68</v>
      </c>
      <c r="D10" s="32">
        <v>220</v>
      </c>
      <c r="E10" s="32">
        <f t="shared" si="0"/>
        <v>22</v>
      </c>
      <c r="F10" s="32">
        <v>400</v>
      </c>
      <c r="G10" s="32">
        <f t="shared" si="1"/>
        <v>40</v>
      </c>
      <c r="H10" s="32">
        <v>650</v>
      </c>
      <c r="I10" s="32">
        <f t="shared" si="2"/>
        <v>65</v>
      </c>
    </row>
    <row r="11" spans="2:13" ht="16.8" x14ac:dyDescent="0.3">
      <c r="B11" s="112" t="s">
        <v>83</v>
      </c>
      <c r="C11" s="111" t="s">
        <v>69</v>
      </c>
      <c r="D11" s="32">
        <v>400</v>
      </c>
      <c r="E11" s="32">
        <f t="shared" si="0"/>
        <v>40</v>
      </c>
      <c r="F11" s="32">
        <v>650</v>
      </c>
      <c r="G11" s="32">
        <f t="shared" si="1"/>
        <v>65</v>
      </c>
      <c r="H11" s="32">
        <v>1000</v>
      </c>
      <c r="I11" s="32">
        <f t="shared" si="2"/>
        <v>100</v>
      </c>
    </row>
    <row r="12" spans="2:13" ht="33.6" x14ac:dyDescent="0.3">
      <c r="B12" s="112" t="s">
        <v>84</v>
      </c>
      <c r="C12" s="111" t="s">
        <v>85</v>
      </c>
      <c r="D12" s="154" t="s">
        <v>86</v>
      </c>
      <c r="E12" s="155"/>
      <c r="F12" s="155"/>
      <c r="G12" s="155"/>
      <c r="H12" s="156"/>
    </row>
    <row r="13" spans="2:13" ht="16.8" x14ac:dyDescent="0.3">
      <c r="K13" s="107" t="s">
        <v>76</v>
      </c>
      <c r="L13" s="107" t="s">
        <v>75</v>
      </c>
    </row>
    <row r="14" spans="2:13" x14ac:dyDescent="0.3">
      <c r="K14" s="108" t="s">
        <v>16</v>
      </c>
      <c r="L14" s="108">
        <v>1</v>
      </c>
      <c r="M14" s="54"/>
    </row>
    <row r="15" spans="2:13" ht="16.8" x14ac:dyDescent="0.3">
      <c r="B15" s="43" t="s">
        <v>26</v>
      </c>
      <c r="C15" s="43"/>
      <c r="K15" s="108" t="s">
        <v>15</v>
      </c>
      <c r="L15" s="108">
        <v>1.1000000000000001</v>
      </c>
      <c r="M15" s="74"/>
    </row>
    <row r="16" spans="2:13" x14ac:dyDescent="0.3">
      <c r="B16" s="43"/>
      <c r="C16" s="43"/>
    </row>
    <row r="17" spans="2:28" ht="15" thickBot="1" x14ac:dyDescent="0.35">
      <c r="B17" s="43"/>
      <c r="C17" s="43"/>
    </row>
    <row r="18" spans="2:28" ht="16.8" x14ac:dyDescent="0.3">
      <c r="B18" s="151" t="s">
        <v>17</v>
      </c>
      <c r="C18" s="152"/>
      <c r="D18" s="152"/>
      <c r="E18" s="152"/>
      <c r="F18" s="152"/>
      <c r="G18" s="152"/>
      <c r="H18" s="152"/>
      <c r="I18" s="153"/>
      <c r="K18" s="43" t="s">
        <v>34</v>
      </c>
      <c r="N18" s="107"/>
      <c r="O18" s="107"/>
    </row>
    <row r="19" spans="2:28" ht="33.6" x14ac:dyDescent="0.3">
      <c r="B19" s="32" t="s">
        <v>25</v>
      </c>
      <c r="C19" s="82"/>
      <c r="D19" s="154" t="s">
        <v>35</v>
      </c>
      <c r="E19" s="155"/>
      <c r="F19" s="155"/>
      <c r="G19" s="155"/>
      <c r="H19" s="155"/>
      <c r="I19" s="156"/>
      <c r="K19" s="81" t="s">
        <v>77</v>
      </c>
      <c r="L19" s="81" t="s">
        <v>75</v>
      </c>
      <c r="N19" s="107" t="s">
        <v>76</v>
      </c>
      <c r="O19" s="107" t="s">
        <v>75</v>
      </c>
    </row>
    <row r="20" spans="2:28" ht="16.8" x14ac:dyDescent="0.3">
      <c r="B20" s="28"/>
      <c r="C20" s="28"/>
      <c r="D20" s="31">
        <v>1</v>
      </c>
      <c r="E20" s="31"/>
      <c r="F20" s="31">
        <v>0.5</v>
      </c>
      <c r="G20" s="31"/>
      <c r="H20" s="31"/>
      <c r="I20" s="31">
        <v>0.2</v>
      </c>
      <c r="K20" s="106">
        <v>0</v>
      </c>
      <c r="L20" s="106">
        <v>1.2</v>
      </c>
      <c r="N20" s="108" t="s">
        <v>16</v>
      </c>
      <c r="O20" s="108">
        <v>1</v>
      </c>
    </row>
    <row r="21" spans="2:28" ht="16.8" x14ac:dyDescent="0.3">
      <c r="B21" s="66" t="s">
        <v>43</v>
      </c>
      <c r="C21" s="66"/>
      <c r="D21" s="71">
        <f>D8/$L$23</f>
        <v>75</v>
      </c>
      <c r="E21" s="71"/>
      <c r="F21" s="71">
        <f>F8/$L$23</f>
        <v>100</v>
      </c>
      <c r="G21" s="71"/>
      <c r="H21" s="71"/>
      <c r="I21" s="71">
        <f>H8/$L$23</f>
        <v>220</v>
      </c>
      <c r="K21" s="106">
        <v>1</v>
      </c>
      <c r="L21" s="106">
        <v>1.1000000000000001</v>
      </c>
      <c r="N21" s="108" t="s">
        <v>15</v>
      </c>
      <c r="O21" s="108">
        <v>1.1000000000000001</v>
      </c>
    </row>
    <row r="22" spans="2:28" ht="16.8" x14ac:dyDescent="0.3">
      <c r="B22" s="67" t="s">
        <v>44</v>
      </c>
      <c r="C22" s="67"/>
      <c r="D22" s="71">
        <f>D9/$L$23</f>
        <v>100</v>
      </c>
      <c r="E22" s="71"/>
      <c r="F22" s="71">
        <f>F9/$L$23</f>
        <v>220</v>
      </c>
      <c r="G22" s="71"/>
      <c r="H22" s="71"/>
      <c r="I22" s="71">
        <f>H9/$L$23</f>
        <v>400</v>
      </c>
      <c r="K22" s="106">
        <v>2</v>
      </c>
      <c r="L22" s="106">
        <v>1.05</v>
      </c>
      <c r="N22" s="38" t="s">
        <v>30</v>
      </c>
      <c r="O22" s="64">
        <f>admin!C19</f>
        <v>5.2518408802369864E-3</v>
      </c>
    </row>
    <row r="23" spans="2:28" ht="16.8" x14ac:dyDescent="0.3">
      <c r="B23" s="68" t="s">
        <v>45</v>
      </c>
      <c r="C23" s="68"/>
      <c r="D23" s="71">
        <f>D10/$L$23</f>
        <v>220</v>
      </c>
      <c r="E23" s="71"/>
      <c r="F23" s="71">
        <f>F10/$L$23</f>
        <v>400</v>
      </c>
      <c r="G23" s="71"/>
      <c r="H23" s="71"/>
      <c r="I23" s="71">
        <f>H10/$L$23</f>
        <v>650</v>
      </c>
      <c r="K23" s="106" t="s">
        <v>31</v>
      </c>
      <c r="L23" s="106">
        <v>1</v>
      </c>
      <c r="N23" s="38"/>
      <c r="O23" s="65"/>
    </row>
    <row r="24" spans="2:28" ht="16.8" x14ac:dyDescent="0.3">
      <c r="B24" s="69" t="s">
        <v>46</v>
      </c>
      <c r="C24" s="69"/>
      <c r="D24" s="71">
        <f>D11/$L$23</f>
        <v>400</v>
      </c>
      <c r="E24" s="71"/>
      <c r="F24" s="71">
        <f>F11/$L$23</f>
        <v>650</v>
      </c>
      <c r="G24" s="71"/>
      <c r="H24" s="71"/>
      <c r="I24" s="71">
        <f>H11/$L$23</f>
        <v>1000</v>
      </c>
    </row>
    <row r="25" spans="2:28" ht="16.8" x14ac:dyDescent="0.3">
      <c r="B25" s="70" t="s">
        <v>47</v>
      </c>
      <c r="C25" s="70"/>
      <c r="D25" s="9" t="s">
        <v>38</v>
      </c>
      <c r="E25" s="9"/>
      <c r="F25" s="9" t="s">
        <v>38</v>
      </c>
      <c r="G25" s="9"/>
      <c r="H25" s="9"/>
      <c r="I25" s="9" t="s">
        <v>38</v>
      </c>
    </row>
    <row r="26" spans="2:28" x14ac:dyDescent="0.3">
      <c r="D26" s="3"/>
      <c r="E26" s="3"/>
    </row>
    <row r="27" spans="2:28" x14ac:dyDescent="0.3">
      <c r="D27" s="3"/>
      <c r="E27" s="3"/>
    </row>
    <row r="29" spans="2:28" ht="15" thickBot="1" x14ac:dyDescent="0.35">
      <c r="B29" s="43"/>
      <c r="C29" s="43"/>
      <c r="AB29" s="54"/>
    </row>
    <row r="30" spans="2:28" ht="16.8" x14ac:dyDescent="0.3">
      <c r="B30" s="157" t="s">
        <v>25</v>
      </c>
      <c r="C30" s="83"/>
      <c r="D30" s="147" t="s">
        <v>35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  <c r="U30" s="149"/>
      <c r="V30" s="149"/>
      <c r="W30" s="149"/>
      <c r="X30" s="149"/>
      <c r="Y30" s="149"/>
      <c r="Z30" s="149"/>
      <c r="AA30" s="150"/>
      <c r="AB30" s="54"/>
    </row>
    <row r="31" spans="2:28" ht="17.399999999999999" thickBot="1" x14ac:dyDescent="0.35">
      <c r="B31" s="158"/>
      <c r="C31" s="87"/>
      <c r="D31" s="72">
        <v>1</v>
      </c>
      <c r="E31" s="91"/>
      <c r="F31" s="73">
        <v>0.95</v>
      </c>
      <c r="G31" s="73"/>
      <c r="H31" s="73"/>
      <c r="I31" s="73">
        <v>0.9</v>
      </c>
      <c r="J31" s="73">
        <v>0.85</v>
      </c>
      <c r="K31" s="73">
        <v>0.8</v>
      </c>
      <c r="L31" s="73">
        <v>0.75</v>
      </c>
      <c r="M31" s="73">
        <f>+L31-0.05</f>
        <v>0.7</v>
      </c>
      <c r="N31" s="73">
        <f t="shared" ref="N31:P31" si="3">+M31-0.05</f>
        <v>0.64999999999999991</v>
      </c>
      <c r="O31" s="73">
        <f t="shared" si="3"/>
        <v>0.59999999999999987</v>
      </c>
      <c r="P31" s="73">
        <f t="shared" si="3"/>
        <v>0.54999999999999982</v>
      </c>
      <c r="Q31" s="73">
        <v>0.5</v>
      </c>
      <c r="R31" s="73">
        <f>+Q31-0.05</f>
        <v>0.45</v>
      </c>
      <c r="S31" s="73">
        <f t="shared" ref="S31:AA31" si="4">+R31-0.05</f>
        <v>0.4</v>
      </c>
      <c r="T31" s="73">
        <f t="shared" si="4"/>
        <v>0.35000000000000003</v>
      </c>
      <c r="U31" s="73">
        <f t="shared" si="4"/>
        <v>0.30000000000000004</v>
      </c>
      <c r="V31" s="73">
        <f t="shared" si="4"/>
        <v>0.25000000000000006</v>
      </c>
      <c r="W31" s="73">
        <f t="shared" si="4"/>
        <v>0.20000000000000007</v>
      </c>
      <c r="X31" s="73">
        <f t="shared" si="4"/>
        <v>0.15000000000000008</v>
      </c>
      <c r="Y31" s="73">
        <f t="shared" si="4"/>
        <v>0.10000000000000007</v>
      </c>
      <c r="Z31" s="73">
        <f t="shared" si="4"/>
        <v>5.0000000000000072E-2</v>
      </c>
      <c r="AA31" s="10">
        <f t="shared" si="4"/>
        <v>6.9388939039072284E-17</v>
      </c>
      <c r="AB31" s="60"/>
    </row>
    <row r="32" spans="2:28" ht="16.8" x14ac:dyDescent="0.3">
      <c r="B32" s="84" t="s">
        <v>39</v>
      </c>
      <c r="C32" s="88"/>
      <c r="D32" s="13">
        <f>D21/10000</f>
        <v>7.4999999999999997E-3</v>
      </c>
      <c r="E32" s="92"/>
      <c r="F32" s="14">
        <f>D32+($F21-$D21)/COUNT($F31:$Q31)/10000</f>
        <v>7.7499999999999999E-3</v>
      </c>
      <c r="G32" s="14"/>
      <c r="H32" s="14"/>
      <c r="I32" s="14">
        <f>F32+($F21-$D21)/COUNT($F31:$Q31)/10000</f>
        <v>8.0000000000000002E-3</v>
      </c>
      <c r="J32" s="14">
        <f t="shared" ref="J32:Q35" si="5">I32+($F21-$D21)/COUNT($F31:$Q31)/10000</f>
        <v>8.2500000000000004E-3</v>
      </c>
      <c r="K32" s="14">
        <f t="shared" si="5"/>
        <v>8.5000000000000006E-3</v>
      </c>
      <c r="L32" s="14">
        <f t="shared" si="5"/>
        <v>8.7500000000000008E-3</v>
      </c>
      <c r="M32" s="14">
        <f t="shared" si="5"/>
        <v>9.0000000000000011E-3</v>
      </c>
      <c r="N32" s="14">
        <f t="shared" si="5"/>
        <v>9.2500000000000013E-3</v>
      </c>
      <c r="O32" s="14">
        <f t="shared" si="5"/>
        <v>9.5000000000000015E-3</v>
      </c>
      <c r="P32" s="14">
        <f t="shared" si="5"/>
        <v>9.7500000000000017E-3</v>
      </c>
      <c r="Q32" s="14">
        <f t="shared" si="5"/>
        <v>1.0000000000000002E-2</v>
      </c>
      <c r="R32" s="14">
        <f t="shared" ref="R32:AA32" si="6">Q32+($I21-$F21)/COUNT($R31:$W31)/10000</f>
        <v>1.2000000000000002E-2</v>
      </c>
      <c r="S32" s="14">
        <f t="shared" si="6"/>
        <v>1.4000000000000002E-2</v>
      </c>
      <c r="T32" s="14">
        <f t="shared" si="6"/>
        <v>1.6E-2</v>
      </c>
      <c r="U32" s="14">
        <f t="shared" si="6"/>
        <v>1.8000000000000002E-2</v>
      </c>
      <c r="V32" s="14">
        <f t="shared" si="6"/>
        <v>2.0000000000000004E-2</v>
      </c>
      <c r="W32" s="14">
        <f t="shared" si="6"/>
        <v>2.2000000000000006E-2</v>
      </c>
      <c r="X32" s="14">
        <f t="shared" si="6"/>
        <v>2.4000000000000007E-2</v>
      </c>
      <c r="Y32" s="14">
        <f t="shared" si="6"/>
        <v>2.6000000000000009E-2</v>
      </c>
      <c r="Z32" s="14">
        <f t="shared" si="6"/>
        <v>2.8000000000000011E-2</v>
      </c>
      <c r="AA32" s="15">
        <f t="shared" si="6"/>
        <v>3.0000000000000013E-2</v>
      </c>
      <c r="AB32" s="23"/>
    </row>
    <row r="33" spans="1:28" ht="16.8" x14ac:dyDescent="0.3">
      <c r="A33" s="4"/>
      <c r="B33" s="84" t="s">
        <v>21</v>
      </c>
      <c r="C33" s="84"/>
      <c r="D33" s="16">
        <f t="shared" ref="D33:D35" si="7">D22/10000</f>
        <v>0.01</v>
      </c>
      <c r="E33" s="93"/>
      <c r="F33" s="9">
        <f t="shared" ref="F33:F35" si="8">D33+($F22-$D22)/COUNT($F32:$Q32)/10000</f>
        <v>1.12E-2</v>
      </c>
      <c r="G33" s="9"/>
      <c r="H33" s="9"/>
      <c r="I33" s="9">
        <f>F33+($F22-$D22)/COUNT($F32:$Q32)/10000</f>
        <v>1.24E-2</v>
      </c>
      <c r="J33" s="9">
        <f t="shared" si="5"/>
        <v>1.3599999999999999E-2</v>
      </c>
      <c r="K33" s="9">
        <f t="shared" si="5"/>
        <v>1.4799999999999999E-2</v>
      </c>
      <c r="L33" s="9">
        <f t="shared" si="5"/>
        <v>1.6E-2</v>
      </c>
      <c r="M33" s="9">
        <f t="shared" si="5"/>
        <v>1.72E-2</v>
      </c>
      <c r="N33" s="9">
        <f t="shared" si="5"/>
        <v>1.84E-2</v>
      </c>
      <c r="O33" s="9">
        <f t="shared" si="5"/>
        <v>1.9599999999999999E-2</v>
      </c>
      <c r="P33" s="9">
        <f t="shared" si="5"/>
        <v>2.0799999999999999E-2</v>
      </c>
      <c r="Q33" s="9">
        <f t="shared" si="5"/>
        <v>2.1999999999999999E-2</v>
      </c>
      <c r="R33" s="9">
        <f t="shared" ref="R33:R35" si="9">Q33+($I22-$F22)/COUNT($R32:$W32)/10000</f>
        <v>2.4999999999999998E-2</v>
      </c>
      <c r="S33" s="9">
        <f t="shared" ref="S33:AA35" si="10">R33+($I22-$F22)/COUNT($R32:$W32)/10000</f>
        <v>2.7999999999999997E-2</v>
      </c>
      <c r="T33" s="9">
        <f t="shared" si="10"/>
        <v>3.0999999999999996E-2</v>
      </c>
      <c r="U33" s="9">
        <f t="shared" si="10"/>
        <v>3.3999999999999996E-2</v>
      </c>
      <c r="V33" s="9">
        <f t="shared" si="10"/>
        <v>3.6999999999999998E-2</v>
      </c>
      <c r="W33" s="9">
        <f t="shared" si="10"/>
        <v>0.04</v>
      </c>
      <c r="X33" s="9">
        <f t="shared" si="10"/>
        <v>4.3000000000000003E-2</v>
      </c>
      <c r="Y33" s="9">
        <f t="shared" si="10"/>
        <v>4.6000000000000006E-2</v>
      </c>
      <c r="Z33" s="9">
        <f t="shared" si="10"/>
        <v>4.9000000000000009E-2</v>
      </c>
      <c r="AA33" s="17">
        <f t="shared" si="10"/>
        <v>5.2000000000000011E-2</v>
      </c>
      <c r="AB33" s="23"/>
    </row>
    <row r="34" spans="1:28" ht="16.8" x14ac:dyDescent="0.3">
      <c r="A34" s="4"/>
      <c r="B34" s="84" t="s">
        <v>22</v>
      </c>
      <c r="C34" s="84"/>
      <c r="D34" s="16">
        <f t="shared" si="7"/>
        <v>2.1999999999999999E-2</v>
      </c>
      <c r="E34" s="93"/>
      <c r="F34" s="9">
        <f t="shared" si="8"/>
        <v>2.3799999999999998E-2</v>
      </c>
      <c r="G34" s="9"/>
      <c r="H34" s="9"/>
      <c r="I34" s="9">
        <f>F34+($F23-$D23)/COUNT($F33:$Q33)/10000</f>
        <v>2.5599999999999998E-2</v>
      </c>
      <c r="J34" s="9">
        <f t="shared" si="5"/>
        <v>2.7399999999999997E-2</v>
      </c>
      <c r="K34" s="9">
        <f t="shared" si="5"/>
        <v>2.9199999999999997E-2</v>
      </c>
      <c r="L34" s="9">
        <f t="shared" si="5"/>
        <v>3.0999999999999996E-2</v>
      </c>
      <c r="M34" s="9">
        <f t="shared" si="5"/>
        <v>3.2799999999999996E-2</v>
      </c>
      <c r="N34" s="9">
        <f t="shared" si="5"/>
        <v>3.4599999999999999E-2</v>
      </c>
      <c r="O34" s="9">
        <f t="shared" si="5"/>
        <v>3.6400000000000002E-2</v>
      </c>
      <c r="P34" s="9">
        <f t="shared" si="5"/>
        <v>3.8200000000000005E-2</v>
      </c>
      <c r="Q34" s="9">
        <f t="shared" si="5"/>
        <v>4.0000000000000008E-2</v>
      </c>
      <c r="R34" s="9">
        <f t="shared" si="9"/>
        <v>4.4166666666666674E-2</v>
      </c>
      <c r="S34" s="9">
        <f t="shared" si="10"/>
        <v>4.8333333333333339E-2</v>
      </c>
      <c r="T34" s="9">
        <f t="shared" si="10"/>
        <v>5.2500000000000005E-2</v>
      </c>
      <c r="U34" s="9">
        <f t="shared" si="10"/>
        <v>5.6666666666666671E-2</v>
      </c>
      <c r="V34" s="9">
        <f t="shared" si="10"/>
        <v>6.0833333333333336E-2</v>
      </c>
      <c r="W34" s="9">
        <f t="shared" si="10"/>
        <v>6.5000000000000002E-2</v>
      </c>
      <c r="X34" s="9">
        <f t="shared" si="10"/>
        <v>6.9166666666666668E-2</v>
      </c>
      <c r="Y34" s="9">
        <f t="shared" si="10"/>
        <v>7.3333333333333334E-2</v>
      </c>
      <c r="Z34" s="9">
        <f t="shared" si="10"/>
        <v>7.7499999999999999E-2</v>
      </c>
      <c r="AA34" s="17">
        <f t="shared" si="10"/>
        <v>8.1666666666666665E-2</v>
      </c>
      <c r="AB34" s="23"/>
    </row>
    <row r="35" spans="1:28" ht="16.8" x14ac:dyDescent="0.3">
      <c r="B35" s="84" t="s">
        <v>23</v>
      </c>
      <c r="C35" s="84"/>
      <c r="D35" s="16">
        <f t="shared" si="7"/>
        <v>0.04</v>
      </c>
      <c r="E35" s="93"/>
      <c r="F35" s="9">
        <f t="shared" si="8"/>
        <v>4.2500000000000003E-2</v>
      </c>
      <c r="G35" s="9"/>
      <c r="H35" s="9"/>
      <c r="I35" s="9">
        <f>F35+($F24-$D24)/COUNT($F34:$Q34)/10000</f>
        <v>4.5000000000000005E-2</v>
      </c>
      <c r="J35" s="9">
        <f t="shared" si="5"/>
        <v>4.7500000000000007E-2</v>
      </c>
      <c r="K35" s="9">
        <f t="shared" si="5"/>
        <v>5.000000000000001E-2</v>
      </c>
      <c r="L35" s="9">
        <f t="shared" si="5"/>
        <v>5.2500000000000012E-2</v>
      </c>
      <c r="M35" s="9">
        <f t="shared" si="5"/>
        <v>5.5000000000000014E-2</v>
      </c>
      <c r="N35" s="9">
        <f t="shared" si="5"/>
        <v>5.7500000000000016E-2</v>
      </c>
      <c r="O35" s="9">
        <f t="shared" si="5"/>
        <v>6.0000000000000019E-2</v>
      </c>
      <c r="P35" s="9">
        <f t="shared" si="5"/>
        <v>6.2500000000000014E-2</v>
      </c>
      <c r="Q35" s="9">
        <f t="shared" si="5"/>
        <v>6.5000000000000016E-2</v>
      </c>
      <c r="R35" s="9">
        <f t="shared" si="9"/>
        <v>7.0833333333333345E-2</v>
      </c>
      <c r="S35" s="9">
        <f t="shared" si="10"/>
        <v>7.6666666666666675E-2</v>
      </c>
      <c r="T35" s="9">
        <f t="shared" si="10"/>
        <v>8.2500000000000004E-2</v>
      </c>
      <c r="U35" s="9">
        <f t="shared" si="10"/>
        <v>8.8333333333333333E-2</v>
      </c>
      <c r="V35" s="9">
        <f t="shared" si="10"/>
        <v>9.4166666666666662E-2</v>
      </c>
      <c r="W35" s="9">
        <f t="shared" si="10"/>
        <v>9.9999999999999992E-2</v>
      </c>
      <c r="X35" s="9">
        <f t="shared" si="10"/>
        <v>0.10583333333333332</v>
      </c>
      <c r="Y35" s="9">
        <f t="shared" si="10"/>
        <v>0.11166666666666665</v>
      </c>
      <c r="Z35" s="9">
        <f t="shared" si="10"/>
        <v>0.11749999999999998</v>
      </c>
      <c r="AA35" s="17">
        <f t="shared" si="10"/>
        <v>0.12333333333333331</v>
      </c>
      <c r="AB35" s="23"/>
    </row>
    <row r="36" spans="1:28" ht="34.200000000000003" thickBot="1" x14ac:dyDescent="0.35">
      <c r="B36" s="18" t="s">
        <v>24</v>
      </c>
      <c r="C36" s="18"/>
      <c r="D36" s="19" t="s">
        <v>38</v>
      </c>
      <c r="E36" s="94"/>
      <c r="F36" s="20" t="s">
        <v>38</v>
      </c>
      <c r="G36" s="20"/>
      <c r="H36" s="20"/>
      <c r="I36" s="20" t="s">
        <v>38</v>
      </c>
      <c r="J36" s="20" t="s">
        <v>38</v>
      </c>
      <c r="K36" s="20" t="s">
        <v>38</v>
      </c>
      <c r="L36" s="20" t="s">
        <v>38</v>
      </c>
      <c r="M36" s="20" t="s">
        <v>38</v>
      </c>
      <c r="N36" s="20" t="s">
        <v>38</v>
      </c>
      <c r="O36" s="20" t="s">
        <v>38</v>
      </c>
      <c r="P36" s="20" t="s">
        <v>38</v>
      </c>
      <c r="Q36" s="20" t="s">
        <v>38</v>
      </c>
      <c r="R36" s="20" t="s">
        <v>38</v>
      </c>
      <c r="S36" s="20" t="s">
        <v>38</v>
      </c>
      <c r="T36" s="20" t="s">
        <v>38</v>
      </c>
      <c r="U36" s="20" t="s">
        <v>38</v>
      </c>
      <c r="V36" s="20" t="s">
        <v>38</v>
      </c>
      <c r="W36" s="20" t="s">
        <v>38</v>
      </c>
      <c r="X36" s="20" t="s">
        <v>38</v>
      </c>
      <c r="Y36" s="20" t="s">
        <v>38</v>
      </c>
      <c r="Z36" s="20" t="s">
        <v>38</v>
      </c>
      <c r="AA36" s="21" t="s">
        <v>38</v>
      </c>
      <c r="AB36" s="23"/>
    </row>
    <row r="37" spans="1:28" ht="16.8" x14ac:dyDescent="0.3"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6.8" x14ac:dyDescent="0.3">
      <c r="B38" s="159" t="s">
        <v>32</v>
      </c>
      <c r="C38" s="81"/>
      <c r="D38" s="161" t="s">
        <v>70</v>
      </c>
      <c r="E38" s="162"/>
      <c r="F38" s="162"/>
      <c r="G38" s="162"/>
      <c r="H38" s="162"/>
      <c r="I38" s="16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36.6" customHeight="1" x14ac:dyDescent="0.3">
      <c r="B39" s="160"/>
      <c r="C39" s="79"/>
      <c r="D39" s="81" t="s">
        <v>48</v>
      </c>
      <c r="E39" s="81"/>
      <c r="F39" s="81" t="s">
        <v>49</v>
      </c>
      <c r="G39" s="81"/>
      <c r="H39" s="81"/>
      <c r="I39" s="81" t="s">
        <v>50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23"/>
    </row>
    <row r="40" spans="1:28" ht="16.8" x14ac:dyDescent="0.3">
      <c r="B40" s="90" t="s">
        <v>66</v>
      </c>
      <c r="C40" s="84"/>
      <c r="D40" s="76">
        <f>D21/10000/10</f>
        <v>7.5000000000000002E-4</v>
      </c>
      <c r="E40" s="76"/>
      <c r="F40" s="76">
        <f>F21/10000/10</f>
        <v>1E-3</v>
      </c>
      <c r="G40" s="76"/>
      <c r="H40" s="76"/>
      <c r="I40" s="76">
        <f>I21/10000/10</f>
        <v>2.1999999999999997E-3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6.8" x14ac:dyDescent="0.3">
      <c r="B41" s="90" t="s">
        <v>67</v>
      </c>
      <c r="C41" s="84"/>
      <c r="D41" s="76">
        <f>D22/10000/10</f>
        <v>1E-3</v>
      </c>
      <c r="E41" s="76"/>
      <c r="F41" s="76">
        <f>F22/10000/10</f>
        <v>2.1999999999999997E-3</v>
      </c>
      <c r="G41" s="76"/>
      <c r="H41" s="76"/>
      <c r="I41" s="76">
        <f>I22/10000/10</f>
        <v>4.0000000000000001E-3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6.8" x14ac:dyDescent="0.3">
      <c r="B42" s="90" t="s">
        <v>68</v>
      </c>
      <c r="C42" s="84"/>
      <c r="D42" s="76">
        <f>D23/10000/10</f>
        <v>2.1999999999999997E-3</v>
      </c>
      <c r="E42" s="76"/>
      <c r="F42" s="76">
        <f>F23/10000/10</f>
        <v>4.0000000000000001E-3</v>
      </c>
      <c r="G42" s="76"/>
      <c r="H42" s="76"/>
      <c r="I42" s="76">
        <f>I23/10000/10</f>
        <v>6.5000000000000006E-3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6.8" x14ac:dyDescent="0.3">
      <c r="B43" s="90" t="s">
        <v>69</v>
      </c>
      <c r="C43" s="84"/>
      <c r="D43" s="76">
        <f>D24/10000/10</f>
        <v>4.0000000000000001E-3</v>
      </c>
      <c r="E43" s="76"/>
      <c r="F43" s="76">
        <f>F24/10000/10</f>
        <v>6.5000000000000006E-3</v>
      </c>
      <c r="G43" s="76"/>
      <c r="H43" s="76"/>
      <c r="I43" s="76">
        <f>I24/10000/10</f>
        <v>0.01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34.200000000000003" thickBot="1" x14ac:dyDescent="0.35">
      <c r="B44" s="18" t="s">
        <v>24</v>
      </c>
      <c r="C44" s="18"/>
      <c r="D44" s="77"/>
      <c r="E44" s="77"/>
      <c r="F44" s="77"/>
      <c r="G44" s="77"/>
      <c r="H44" s="77"/>
      <c r="I44" s="77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7" spans="1:28" ht="15" thickBot="1" x14ac:dyDescent="0.35">
      <c r="B47" s="43" t="s">
        <v>55</v>
      </c>
      <c r="C47" s="43"/>
    </row>
    <row r="48" spans="1:28" ht="15" customHeight="1" x14ac:dyDescent="0.3">
      <c r="B48" s="159" t="s">
        <v>25</v>
      </c>
      <c r="C48" s="159" t="s">
        <v>55</v>
      </c>
      <c r="D48" s="147" t="s">
        <v>35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9"/>
      <c r="U48" s="149"/>
      <c r="V48" s="149"/>
      <c r="W48" s="149"/>
      <c r="X48" s="149"/>
      <c r="Y48" s="149"/>
      <c r="Z48" s="149"/>
      <c r="AA48" s="150"/>
    </row>
    <row r="49" spans="1:31" ht="17.399999999999999" thickBot="1" x14ac:dyDescent="0.35">
      <c r="B49" s="160"/>
      <c r="C49" s="160"/>
      <c r="D49" s="61">
        <v>1</v>
      </c>
      <c r="E49" s="95"/>
      <c r="F49" s="62">
        <v>0.95</v>
      </c>
      <c r="G49" s="62"/>
      <c r="H49" s="62"/>
      <c r="I49" s="62">
        <v>0.9</v>
      </c>
      <c r="J49" s="62">
        <v>0.85</v>
      </c>
      <c r="K49" s="62">
        <v>0.8</v>
      </c>
      <c r="L49" s="62">
        <v>0.75</v>
      </c>
      <c r="M49" s="62">
        <f>+L49-0.05</f>
        <v>0.7</v>
      </c>
      <c r="N49" s="62">
        <f t="shared" ref="N49:P49" si="11">+M49-0.05</f>
        <v>0.64999999999999991</v>
      </c>
      <c r="O49" s="62">
        <f t="shared" si="11"/>
        <v>0.59999999999999987</v>
      </c>
      <c r="P49" s="62">
        <f t="shared" si="11"/>
        <v>0.54999999999999982</v>
      </c>
      <c r="Q49" s="62">
        <v>0.5</v>
      </c>
      <c r="R49" s="62">
        <f>+Q49-0.05</f>
        <v>0.45</v>
      </c>
      <c r="S49" s="62">
        <f t="shared" ref="S49:AA49" si="12">+R49-0.05</f>
        <v>0.4</v>
      </c>
      <c r="T49" s="62">
        <f t="shared" si="12"/>
        <v>0.35000000000000003</v>
      </c>
      <c r="U49" s="62">
        <f t="shared" si="12"/>
        <v>0.30000000000000004</v>
      </c>
      <c r="V49" s="62">
        <f t="shared" si="12"/>
        <v>0.25000000000000006</v>
      </c>
      <c r="W49" s="62">
        <f t="shared" si="12"/>
        <v>0.20000000000000007</v>
      </c>
      <c r="X49" s="62">
        <f t="shared" si="12"/>
        <v>0.15000000000000008</v>
      </c>
      <c r="Y49" s="62">
        <f t="shared" si="12"/>
        <v>0.10000000000000007</v>
      </c>
      <c r="Z49" s="62">
        <f t="shared" si="12"/>
        <v>5.0000000000000072E-2</v>
      </c>
      <c r="AA49" s="63">
        <f t="shared" si="12"/>
        <v>6.9388939039072284E-17</v>
      </c>
      <c r="AB49" s="60"/>
    </row>
    <row r="50" spans="1:31" ht="16.8" x14ac:dyDescent="0.3">
      <c r="B50" s="103" t="s">
        <v>66</v>
      </c>
      <c r="C50" s="100">
        <v>0.03</v>
      </c>
      <c r="D50" s="44">
        <v>0.03</v>
      </c>
      <c r="E50" s="96"/>
      <c r="F50" s="24">
        <v>0.03</v>
      </c>
      <c r="G50" s="24"/>
      <c r="H50" s="24"/>
      <c r="I50" s="24">
        <v>0.03</v>
      </c>
      <c r="J50" s="24">
        <v>0.03</v>
      </c>
      <c r="K50" s="24">
        <v>0.03</v>
      </c>
      <c r="L50" s="24">
        <v>0.03</v>
      </c>
      <c r="M50" s="24">
        <v>0.03</v>
      </c>
      <c r="N50" s="24">
        <v>0.03</v>
      </c>
      <c r="O50" s="24">
        <v>0.03</v>
      </c>
      <c r="P50" s="24">
        <v>0.03</v>
      </c>
      <c r="Q50" s="24">
        <v>0.03</v>
      </c>
      <c r="R50" s="24">
        <v>0.03</v>
      </c>
      <c r="S50" s="24">
        <v>0.03</v>
      </c>
      <c r="T50" s="24">
        <v>0.03</v>
      </c>
      <c r="U50" s="24">
        <v>0.03</v>
      </c>
      <c r="V50" s="24">
        <v>0.03</v>
      </c>
      <c r="W50" s="24">
        <v>0.03</v>
      </c>
      <c r="X50" s="24">
        <v>0.03</v>
      </c>
      <c r="Y50" s="24">
        <v>0.03</v>
      </c>
      <c r="Z50" s="24">
        <v>0.03</v>
      </c>
      <c r="AA50" s="25">
        <v>0.03</v>
      </c>
      <c r="AB50" s="23"/>
    </row>
    <row r="51" spans="1:31" ht="16.8" x14ac:dyDescent="0.3">
      <c r="B51" s="104" t="s">
        <v>67</v>
      </c>
      <c r="C51" s="101">
        <v>0.03</v>
      </c>
      <c r="D51" s="16">
        <v>0.03</v>
      </c>
      <c r="E51" s="93"/>
      <c r="F51" s="9">
        <v>0.03</v>
      </c>
      <c r="G51" s="9"/>
      <c r="H51" s="9"/>
      <c r="I51" s="9">
        <v>0.03</v>
      </c>
      <c r="J51" s="9">
        <v>0.03</v>
      </c>
      <c r="K51" s="9">
        <v>0.03</v>
      </c>
      <c r="L51" s="9">
        <v>0.03</v>
      </c>
      <c r="M51" s="9">
        <v>0.03</v>
      </c>
      <c r="N51" s="9">
        <v>0.03</v>
      </c>
      <c r="O51" s="9">
        <v>0.03</v>
      </c>
      <c r="P51" s="9">
        <v>0.03</v>
      </c>
      <c r="Q51" s="9">
        <v>0.03</v>
      </c>
      <c r="R51" s="9">
        <v>0.03</v>
      </c>
      <c r="S51" s="9">
        <v>0.03</v>
      </c>
      <c r="T51" s="9">
        <v>0.03</v>
      </c>
      <c r="U51" s="9">
        <v>0.03</v>
      </c>
      <c r="V51" s="9">
        <v>0.03</v>
      </c>
      <c r="W51" s="9">
        <v>0.03</v>
      </c>
      <c r="X51" s="9">
        <v>0.03</v>
      </c>
      <c r="Y51" s="9">
        <v>0.03</v>
      </c>
      <c r="Z51" s="9">
        <v>0.03</v>
      </c>
      <c r="AA51" s="17">
        <v>0.03</v>
      </c>
      <c r="AB51" s="23"/>
    </row>
    <row r="52" spans="1:31" ht="16.8" x14ac:dyDescent="0.3">
      <c r="B52" s="104" t="s">
        <v>68</v>
      </c>
      <c r="C52" s="101">
        <v>2.8000000000000001E-2</v>
      </c>
      <c r="D52" s="16">
        <v>2.8000000000000001E-2</v>
      </c>
      <c r="E52" s="93"/>
      <c r="F52" s="9">
        <v>2.8000000000000001E-2</v>
      </c>
      <c r="G52" s="9"/>
      <c r="H52" s="9"/>
      <c r="I52" s="9">
        <v>2.8000000000000001E-2</v>
      </c>
      <c r="J52" s="9">
        <v>2.8000000000000001E-2</v>
      </c>
      <c r="K52" s="9">
        <v>2.8000000000000001E-2</v>
      </c>
      <c r="L52" s="9">
        <v>2.8000000000000001E-2</v>
      </c>
      <c r="M52" s="9">
        <v>2.8000000000000001E-2</v>
      </c>
      <c r="N52" s="9">
        <v>2.8000000000000001E-2</v>
      </c>
      <c r="O52" s="9">
        <v>2.8000000000000001E-2</v>
      </c>
      <c r="P52" s="9">
        <v>2.8000000000000001E-2</v>
      </c>
      <c r="Q52" s="9">
        <v>2.8000000000000001E-2</v>
      </c>
      <c r="R52" s="9">
        <v>2.8000000000000001E-2</v>
      </c>
      <c r="S52" s="9">
        <v>2.8000000000000001E-2</v>
      </c>
      <c r="T52" s="9">
        <v>2.8000000000000001E-2</v>
      </c>
      <c r="U52" s="9">
        <v>2.8000000000000001E-2</v>
      </c>
      <c r="V52" s="9">
        <v>2.8000000000000001E-2</v>
      </c>
      <c r="W52" s="9">
        <v>2.8000000000000001E-2</v>
      </c>
      <c r="X52" s="9">
        <v>2.8000000000000001E-2</v>
      </c>
      <c r="Y52" s="9">
        <v>2.8000000000000001E-2</v>
      </c>
      <c r="Z52" s="9">
        <v>2.8000000000000001E-2</v>
      </c>
      <c r="AA52" s="17">
        <v>2.8000000000000001E-2</v>
      </c>
      <c r="AB52" s="23"/>
    </row>
    <row r="53" spans="1:31" ht="17.399999999999999" thickBot="1" x14ac:dyDescent="0.35">
      <c r="B53" s="105" t="s">
        <v>69</v>
      </c>
      <c r="C53" s="102">
        <v>2.5000000000000001E-2</v>
      </c>
      <c r="D53" s="16">
        <v>2.5000000000000001E-2</v>
      </c>
      <c r="E53" s="93"/>
      <c r="F53" s="9">
        <v>2.5000000000000001E-2</v>
      </c>
      <c r="G53" s="9"/>
      <c r="H53" s="9"/>
      <c r="I53" s="9">
        <v>2.5000000000000001E-2</v>
      </c>
      <c r="J53" s="9">
        <v>2.5000000000000001E-2</v>
      </c>
      <c r="K53" s="9">
        <v>2.5000000000000001E-2</v>
      </c>
      <c r="L53" s="9">
        <v>2.5000000000000001E-2</v>
      </c>
      <c r="M53" s="9">
        <v>2.5000000000000001E-2</v>
      </c>
      <c r="N53" s="9">
        <v>2.5000000000000001E-2</v>
      </c>
      <c r="O53" s="9">
        <v>2.5000000000000001E-2</v>
      </c>
      <c r="P53" s="9">
        <v>2.5000000000000001E-2</v>
      </c>
      <c r="Q53" s="9">
        <v>2.5000000000000001E-2</v>
      </c>
      <c r="R53" s="9">
        <v>2.5000000000000001E-2</v>
      </c>
      <c r="S53" s="9">
        <v>2.5000000000000001E-2</v>
      </c>
      <c r="T53" s="9">
        <v>2.5000000000000001E-2</v>
      </c>
      <c r="U53" s="9">
        <v>2.5000000000000001E-2</v>
      </c>
      <c r="V53" s="9">
        <v>2.5000000000000001E-2</v>
      </c>
      <c r="W53" s="9">
        <v>2.5000000000000001E-2</v>
      </c>
      <c r="X53" s="9">
        <v>2.5000000000000001E-2</v>
      </c>
      <c r="Y53" s="9">
        <v>2.5000000000000001E-2</v>
      </c>
      <c r="Z53" s="9">
        <v>2.5000000000000001E-2</v>
      </c>
      <c r="AA53" s="17">
        <v>2.5000000000000001E-2</v>
      </c>
      <c r="AB53" s="23"/>
    </row>
    <row r="54" spans="1:31" ht="34.200000000000003" thickBot="1" x14ac:dyDescent="0.35">
      <c r="B54" s="98" t="s">
        <v>24</v>
      </c>
      <c r="C54" s="99"/>
      <c r="D54" s="19"/>
      <c r="E54" s="9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1"/>
      <c r="AB54" s="23"/>
    </row>
    <row r="58" spans="1:31" ht="15" thickBot="1" x14ac:dyDescent="0.35"/>
    <row r="59" spans="1:31" ht="14.25" customHeight="1" x14ac:dyDescent="0.3">
      <c r="A59" s="54"/>
      <c r="B59" s="33" t="s">
        <v>37</v>
      </c>
      <c r="C59" s="33"/>
      <c r="D59" s="26">
        <v>0</v>
      </c>
      <c r="E59" s="54"/>
      <c r="I59" s="52"/>
    </row>
    <row r="60" spans="1:31" ht="15.75" customHeight="1" x14ac:dyDescent="0.3">
      <c r="A60" s="54"/>
      <c r="B60" s="22" t="s">
        <v>28</v>
      </c>
      <c r="C60" s="22"/>
      <c r="D60" t="s">
        <v>16</v>
      </c>
      <c r="F60" s="35"/>
      <c r="G60" s="35"/>
      <c r="H60" s="35"/>
      <c r="J60" t="s">
        <v>51</v>
      </c>
      <c r="K60" s="53">
        <f>AA90</f>
        <v>0.20125184088023693</v>
      </c>
      <c r="L60" t="s">
        <v>53</v>
      </c>
      <c r="M60" s="2">
        <f>D81</f>
        <v>5.3251840880236989E-2</v>
      </c>
    </row>
    <row r="61" spans="1:31" ht="15.75" customHeight="1" x14ac:dyDescent="0.3">
      <c r="A61" s="54"/>
      <c r="B61" s="22" t="s">
        <v>29</v>
      </c>
      <c r="C61" s="22"/>
      <c r="D61" t="s">
        <v>23</v>
      </c>
      <c r="J61" t="s">
        <v>52</v>
      </c>
      <c r="K61" s="80">
        <f>AA106</f>
        <v>6.8951840880236967E-2</v>
      </c>
      <c r="L61" t="s">
        <v>54</v>
      </c>
      <c r="M61" s="2">
        <f>D97</f>
        <v>2.4551840880236986E-2</v>
      </c>
    </row>
    <row r="62" spans="1:31" ht="12.75" customHeight="1" x14ac:dyDescent="0.3">
      <c r="A62" s="54"/>
      <c r="B62" s="58"/>
      <c r="C62" s="58"/>
      <c r="D62" s="57"/>
      <c r="E62" s="57"/>
      <c r="F62" s="57"/>
      <c r="G62" s="57"/>
      <c r="H62" s="5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D62" s="39"/>
    </row>
    <row r="63" spans="1:31" ht="15" customHeight="1" thickBot="1" x14ac:dyDescent="0.35">
      <c r="A63" s="54"/>
      <c r="B63" s="75" t="s">
        <v>40</v>
      </c>
      <c r="C63" s="75"/>
      <c r="AA63" s="42"/>
      <c r="AD63" s="37"/>
    </row>
    <row r="64" spans="1:31" ht="15" customHeight="1" thickBot="1" x14ac:dyDescent="0.35">
      <c r="A64" s="54"/>
      <c r="B64" s="83"/>
      <c r="C64" s="83"/>
      <c r="D64" s="147" t="s">
        <v>35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9"/>
      <c r="U64" s="149"/>
      <c r="V64" s="149"/>
      <c r="W64" s="149"/>
      <c r="X64" s="149"/>
      <c r="Y64" s="149"/>
      <c r="Z64" s="149"/>
      <c r="AA64" s="150"/>
      <c r="AD64" s="2"/>
      <c r="AE64" s="2"/>
    </row>
    <row r="65" spans="1:32" ht="15" customHeight="1" thickBot="1" x14ac:dyDescent="0.35">
      <c r="A65" s="54"/>
      <c r="B65" s="84" t="s">
        <v>36</v>
      </c>
      <c r="C65" s="89"/>
      <c r="D65" s="40">
        <v>1</v>
      </c>
      <c r="E65" s="97"/>
      <c r="F65" s="11">
        <v>0.95</v>
      </c>
      <c r="G65" s="11"/>
      <c r="H65" s="11"/>
      <c r="I65" s="11">
        <v>0.9</v>
      </c>
      <c r="J65" s="11">
        <v>0.85</v>
      </c>
      <c r="K65" s="11">
        <v>0.8</v>
      </c>
      <c r="L65" s="11">
        <v>0.75</v>
      </c>
      <c r="M65" s="11">
        <f>+L65-0.05</f>
        <v>0.7</v>
      </c>
      <c r="N65" s="11">
        <f t="shared" ref="N65:P65" si="13">+M65-0.05</f>
        <v>0.64999999999999991</v>
      </c>
      <c r="O65" s="11">
        <f t="shared" si="13"/>
        <v>0.59999999999999987</v>
      </c>
      <c r="P65" s="11">
        <f t="shared" si="13"/>
        <v>0.54999999999999982</v>
      </c>
      <c r="Q65" s="11">
        <v>0.5</v>
      </c>
      <c r="R65" s="41">
        <f>+Q65-0.05</f>
        <v>0.45</v>
      </c>
      <c r="S65" s="11">
        <f t="shared" ref="S65:AA65" si="14">+R65-0.05</f>
        <v>0.4</v>
      </c>
      <c r="T65" s="11">
        <f t="shared" si="14"/>
        <v>0.35000000000000003</v>
      </c>
      <c r="U65" s="11">
        <f t="shared" si="14"/>
        <v>0.30000000000000004</v>
      </c>
      <c r="V65" s="11">
        <f t="shared" si="14"/>
        <v>0.25000000000000006</v>
      </c>
      <c r="W65" s="11">
        <f t="shared" si="14"/>
        <v>0.20000000000000007</v>
      </c>
      <c r="X65" s="11">
        <f t="shared" si="14"/>
        <v>0.15000000000000008</v>
      </c>
      <c r="Y65" s="11">
        <f t="shared" si="14"/>
        <v>0.10000000000000007</v>
      </c>
      <c r="Z65" s="11">
        <f t="shared" si="14"/>
        <v>5.0000000000000072E-2</v>
      </c>
      <c r="AA65" s="12">
        <f t="shared" si="14"/>
        <v>6.9388939039072284E-17</v>
      </c>
      <c r="AD65" s="37"/>
    </row>
    <row r="66" spans="1:32" ht="15" customHeight="1" x14ac:dyDescent="0.3">
      <c r="A66" s="59"/>
      <c r="B66" s="84">
        <v>1</v>
      </c>
      <c r="C66" s="88"/>
      <c r="D66" s="13">
        <f t="shared" ref="D66:D75" si="15">IF($D$60=$N$20,$O$20,$O$19)*IF($D$59=$K$20,$L$20,IF($D$59=$K$21,$L$21,IF($D$59=$K$22,$L$22,$L$23)))*IF($D$61=$B$32,D$32+IF(D$65&gt;45%,$D$40,IF(D$65&gt;20%,$F$40,$I$40))*MIN(($B66-1),4),IF($D$61=$B$33,D$33+IF(D$65&gt;45%,$D$41,IF(D$65&gt;20%,$F$41,$I$41))*MIN(($B66-1),4),IF($D$61=$B$34,D$34+IF(D$65&gt;45%,$D$42,IF(D$65&gt;20%,$F$42,$I$42))*MIN(($B66-1),4),IF($D$61=$B$35,D$35+IF(D$65&gt;45%,$D$43,IF(D$65&gt;20%,$F$43,$I$43))*MIN(($B66-1),4),"reject"))))</f>
        <v>4.8000000000000001E-2</v>
      </c>
      <c r="E66" s="13"/>
      <c r="F66" s="13">
        <f t="shared" ref="F66:F75" si="16">IF($D$60=$N$20,$O$20,$O$19)*IF($D$59=$K$20,$L$20,IF($D$59=$K$21,$L$21,IF($D$59=$K$22,$L$22,$L$23)))*IF($D$61=$B$32,F$32+IF(F$65&gt;45%,$D$40,IF(F$65&gt;20%,$F$40,$I$40))*MIN(($B66-1),4),IF($D$61=$B$33,F$33+IF(F$65&gt;45%,$D$41,IF(F$65&gt;20%,$F$41,$I$41))*MIN(($B66-1),4),IF($D$61=$B$34,F$34+IF(F$65&gt;45%,$D$42,IF(F$65&gt;20%,$F$42,$I$42))*MIN(($B66-1),4),IF($D$61=$B$35,F$35+IF(F$65&gt;45%,$D$43,IF(F$65&gt;20%,$F$43,$I$43))*MIN(($B66-1),4),"reject"))))</f>
        <v>5.1000000000000004E-2</v>
      </c>
      <c r="G66" s="13"/>
      <c r="H66" s="13"/>
      <c r="I66" s="13">
        <f t="shared" ref="I66:R75" si="17">IF($D$60=$N$20,$O$20,$O$19)*IF($D$59=$K$20,$L$20,IF($D$59=$K$21,$L$21,IF($D$59=$K$22,$L$22,$L$23)))*IF($D$61=$B$32,I$32+IF(I$65&gt;45%,$D$40,IF(I$65&gt;20%,$F$40,$I$40))*MIN(($B66-1),4),IF($D$61=$B$33,I$33+IF(I$65&gt;45%,$D$41,IF(I$65&gt;20%,$F$41,$I$41))*MIN(($B66-1),4),IF($D$61=$B$34,I$34+IF(I$65&gt;45%,$D$42,IF(I$65&gt;20%,$F$42,$I$42))*MIN(($B66-1),4),IF($D$61=$B$35,I$35+IF(I$65&gt;45%,$D$43,IF(I$65&gt;20%,$F$43,$I$43))*MIN(($B66-1),4),"reject"))))</f>
        <v>5.4000000000000006E-2</v>
      </c>
      <c r="J66" s="13">
        <f t="shared" si="17"/>
        <v>5.7000000000000009E-2</v>
      </c>
      <c r="K66" s="13">
        <f t="shared" si="17"/>
        <v>6.0000000000000012E-2</v>
      </c>
      <c r="L66" s="13">
        <f t="shared" si="17"/>
        <v>6.3000000000000014E-2</v>
      </c>
      <c r="M66" s="13">
        <f t="shared" si="17"/>
        <v>6.6000000000000017E-2</v>
      </c>
      <c r="N66" s="13">
        <f t="shared" si="17"/>
        <v>6.900000000000002E-2</v>
      </c>
      <c r="O66" s="13">
        <f t="shared" si="17"/>
        <v>7.2000000000000022E-2</v>
      </c>
      <c r="P66" s="13">
        <f t="shared" si="17"/>
        <v>7.5000000000000011E-2</v>
      </c>
      <c r="Q66" s="13">
        <f t="shared" si="17"/>
        <v>7.8000000000000014E-2</v>
      </c>
      <c r="R66" s="13">
        <f t="shared" si="17"/>
        <v>8.5000000000000006E-2</v>
      </c>
      <c r="S66" s="13">
        <f t="shared" ref="S66:AA75" si="18">IF($D$60=$N$20,$O$20,$O$19)*IF($D$59=$K$20,$L$20,IF($D$59=$K$21,$L$21,IF($D$59=$K$22,$L$22,$L$23)))*IF($D$61=$B$32,S$32+IF(S$65&gt;45%,$D$40,IF(S$65&gt;20%,$F$40,$I$40))*MIN(($B66-1),4),IF($D$61=$B$33,S$33+IF(S$65&gt;45%,$D$41,IF(S$65&gt;20%,$F$41,$I$41))*MIN(($B66-1),4),IF($D$61=$B$34,S$34+IF(S$65&gt;45%,$D$42,IF(S$65&gt;20%,$F$42,$I$42))*MIN(($B66-1),4),IF($D$61=$B$35,S$35+IF(S$65&gt;45%,$D$43,IF(S$65&gt;20%,$F$43,$I$43))*MIN(($B66-1),4),"reject"))))</f>
        <v>9.2000000000000012E-2</v>
      </c>
      <c r="T66" s="13">
        <f t="shared" si="18"/>
        <v>9.9000000000000005E-2</v>
      </c>
      <c r="U66" s="13">
        <f t="shared" si="18"/>
        <v>0.106</v>
      </c>
      <c r="V66" s="13">
        <f t="shared" si="18"/>
        <v>0.11299999999999999</v>
      </c>
      <c r="W66" s="13">
        <f t="shared" si="18"/>
        <v>0.11999999999999998</v>
      </c>
      <c r="X66" s="13">
        <f t="shared" si="18"/>
        <v>0.12699999999999997</v>
      </c>
      <c r="Y66" s="13">
        <f t="shared" si="18"/>
        <v>0.13399999999999998</v>
      </c>
      <c r="Z66" s="13">
        <f t="shared" si="18"/>
        <v>0.14099999999999996</v>
      </c>
      <c r="AA66" s="13">
        <f t="shared" si="18"/>
        <v>0.14799999999999996</v>
      </c>
      <c r="AD66" s="4"/>
      <c r="AE66" s="35"/>
      <c r="AF66" s="30"/>
    </row>
    <row r="67" spans="1:32" ht="15" customHeight="1" x14ac:dyDescent="0.3">
      <c r="A67" s="59"/>
      <c r="B67" s="84">
        <v>2</v>
      </c>
      <c r="C67" s="84"/>
      <c r="D67" s="16">
        <f t="shared" si="15"/>
        <v>5.2799999999999993E-2</v>
      </c>
      <c r="E67" s="16"/>
      <c r="F67" s="16">
        <f t="shared" si="16"/>
        <v>5.5799999999999995E-2</v>
      </c>
      <c r="G67" s="16"/>
      <c r="H67" s="16"/>
      <c r="I67" s="16">
        <f t="shared" si="17"/>
        <v>5.8799999999999998E-2</v>
      </c>
      <c r="J67" s="16">
        <f t="shared" si="17"/>
        <v>6.1800000000000001E-2</v>
      </c>
      <c r="K67" s="16">
        <f t="shared" si="17"/>
        <v>6.480000000000001E-2</v>
      </c>
      <c r="L67" s="16">
        <f t="shared" si="17"/>
        <v>6.7800000000000013E-2</v>
      </c>
      <c r="M67" s="16">
        <f t="shared" si="17"/>
        <v>7.0800000000000016E-2</v>
      </c>
      <c r="N67" s="16">
        <f t="shared" si="17"/>
        <v>7.3800000000000018E-2</v>
      </c>
      <c r="O67" s="16">
        <f t="shared" si="17"/>
        <v>7.6800000000000021E-2</v>
      </c>
      <c r="P67" s="16">
        <f t="shared" si="17"/>
        <v>7.9800000000000024E-2</v>
      </c>
      <c r="Q67" s="16">
        <f t="shared" si="17"/>
        <v>8.2800000000000026E-2</v>
      </c>
      <c r="R67" s="16">
        <f t="shared" si="17"/>
        <v>9.2800000000000021E-2</v>
      </c>
      <c r="S67" s="16">
        <f t="shared" si="18"/>
        <v>9.9800000000000014E-2</v>
      </c>
      <c r="T67" s="16">
        <f t="shared" si="18"/>
        <v>0.10680000000000001</v>
      </c>
      <c r="U67" s="16">
        <f t="shared" si="18"/>
        <v>0.1138</v>
      </c>
      <c r="V67" s="16">
        <f t="shared" si="18"/>
        <v>0.12079999999999999</v>
      </c>
      <c r="W67" s="16">
        <f t="shared" si="18"/>
        <v>0.13199999999999998</v>
      </c>
      <c r="X67" s="16">
        <f t="shared" si="18"/>
        <v>0.13899999999999998</v>
      </c>
      <c r="Y67" s="16">
        <f t="shared" si="18"/>
        <v>0.14599999999999996</v>
      </c>
      <c r="Z67" s="16">
        <f t="shared" si="18"/>
        <v>0.15299999999999997</v>
      </c>
      <c r="AA67" s="16">
        <f t="shared" si="18"/>
        <v>0.15999999999999995</v>
      </c>
      <c r="AC67" s="2"/>
      <c r="AD67" s="4"/>
      <c r="AE67" s="35"/>
      <c r="AF67" s="30"/>
    </row>
    <row r="68" spans="1:32" ht="15" customHeight="1" x14ac:dyDescent="0.3">
      <c r="A68" s="59"/>
      <c r="B68" s="84">
        <v>3</v>
      </c>
      <c r="C68" s="84"/>
      <c r="D68" s="16">
        <f t="shared" si="15"/>
        <v>5.7599999999999998E-2</v>
      </c>
      <c r="E68" s="16"/>
      <c r="F68" s="16">
        <f t="shared" si="16"/>
        <v>6.0600000000000001E-2</v>
      </c>
      <c r="G68" s="16"/>
      <c r="H68" s="16"/>
      <c r="I68" s="16">
        <f t="shared" si="17"/>
        <v>6.3600000000000004E-2</v>
      </c>
      <c r="J68" s="16">
        <f t="shared" si="17"/>
        <v>6.6600000000000006E-2</v>
      </c>
      <c r="K68" s="16">
        <f t="shared" si="17"/>
        <v>6.9600000000000009E-2</v>
      </c>
      <c r="L68" s="16">
        <f t="shared" si="17"/>
        <v>7.2600000000000012E-2</v>
      </c>
      <c r="M68" s="16">
        <f t="shared" si="17"/>
        <v>7.5600000000000014E-2</v>
      </c>
      <c r="N68" s="16">
        <f t="shared" si="17"/>
        <v>7.8600000000000017E-2</v>
      </c>
      <c r="O68" s="16">
        <f t="shared" si="17"/>
        <v>8.160000000000002E-2</v>
      </c>
      <c r="P68" s="16">
        <f t="shared" si="17"/>
        <v>8.4600000000000009E-2</v>
      </c>
      <c r="Q68" s="16">
        <f t="shared" si="17"/>
        <v>8.7600000000000011E-2</v>
      </c>
      <c r="R68" s="16">
        <f t="shared" si="17"/>
        <v>0.10060000000000001</v>
      </c>
      <c r="S68" s="16">
        <f t="shared" si="18"/>
        <v>0.1076</v>
      </c>
      <c r="T68" s="16">
        <f t="shared" si="18"/>
        <v>0.11459999999999999</v>
      </c>
      <c r="U68" s="16">
        <f t="shared" si="18"/>
        <v>0.12159999999999999</v>
      </c>
      <c r="V68" s="16">
        <f t="shared" si="18"/>
        <v>0.12859999999999999</v>
      </c>
      <c r="W68" s="16">
        <f t="shared" si="18"/>
        <v>0.14399999999999999</v>
      </c>
      <c r="X68" s="16">
        <f t="shared" si="18"/>
        <v>0.151</v>
      </c>
      <c r="Y68" s="16">
        <f t="shared" si="18"/>
        <v>0.15799999999999997</v>
      </c>
      <c r="Z68" s="16">
        <f t="shared" si="18"/>
        <v>0.16499999999999998</v>
      </c>
      <c r="AA68" s="16">
        <f t="shared" si="18"/>
        <v>0.17199999999999996</v>
      </c>
      <c r="AC68" s="2"/>
      <c r="AD68" s="4"/>
      <c r="AE68" s="35"/>
      <c r="AF68" s="30"/>
    </row>
    <row r="69" spans="1:32" ht="15" customHeight="1" x14ac:dyDescent="0.3">
      <c r="A69" s="59"/>
      <c r="B69" s="84">
        <v>4</v>
      </c>
      <c r="C69" s="84"/>
      <c r="D69" s="16">
        <f t="shared" si="15"/>
        <v>6.2400000000000004E-2</v>
      </c>
      <c r="E69" s="16"/>
      <c r="F69" s="16">
        <f t="shared" si="16"/>
        <v>6.54E-2</v>
      </c>
      <c r="G69" s="16"/>
      <c r="H69" s="16"/>
      <c r="I69" s="16">
        <f t="shared" si="17"/>
        <v>6.8400000000000002E-2</v>
      </c>
      <c r="J69" s="16">
        <f t="shared" si="17"/>
        <v>7.1400000000000005E-2</v>
      </c>
      <c r="K69" s="16">
        <f t="shared" si="17"/>
        <v>7.4400000000000008E-2</v>
      </c>
      <c r="L69" s="16">
        <f t="shared" si="17"/>
        <v>7.740000000000001E-2</v>
      </c>
      <c r="M69" s="16">
        <f t="shared" si="17"/>
        <v>8.0400000000000013E-2</v>
      </c>
      <c r="N69" s="16">
        <f t="shared" si="17"/>
        <v>8.3400000000000016E-2</v>
      </c>
      <c r="O69" s="16">
        <f t="shared" si="17"/>
        <v>8.6400000000000018E-2</v>
      </c>
      <c r="P69" s="16">
        <f t="shared" si="17"/>
        <v>8.9400000000000007E-2</v>
      </c>
      <c r="Q69" s="16">
        <f t="shared" si="17"/>
        <v>9.240000000000001E-2</v>
      </c>
      <c r="R69" s="16">
        <f t="shared" si="17"/>
        <v>0.10840000000000001</v>
      </c>
      <c r="S69" s="16">
        <f t="shared" si="18"/>
        <v>0.1154</v>
      </c>
      <c r="T69" s="16">
        <f t="shared" si="18"/>
        <v>0.12240000000000001</v>
      </c>
      <c r="U69" s="16">
        <f t="shared" si="18"/>
        <v>0.12939999999999999</v>
      </c>
      <c r="V69" s="16">
        <f t="shared" si="18"/>
        <v>0.13639999999999999</v>
      </c>
      <c r="W69" s="16">
        <f t="shared" si="18"/>
        <v>0.156</v>
      </c>
      <c r="X69" s="16">
        <f t="shared" si="18"/>
        <v>0.16299999999999995</v>
      </c>
      <c r="Y69" s="16">
        <f t="shared" si="18"/>
        <v>0.16999999999999998</v>
      </c>
      <c r="Z69" s="16">
        <f t="shared" si="18"/>
        <v>0.17699999999999996</v>
      </c>
      <c r="AA69" s="16">
        <f t="shared" si="18"/>
        <v>0.18399999999999997</v>
      </c>
      <c r="AC69" s="2"/>
      <c r="AD69" s="4"/>
      <c r="AE69" s="35"/>
      <c r="AF69" s="30"/>
    </row>
    <row r="70" spans="1:32" ht="15" customHeight="1" x14ac:dyDescent="0.3">
      <c r="A70" s="59"/>
      <c r="B70" s="84">
        <v>5</v>
      </c>
      <c r="C70" s="84"/>
      <c r="D70" s="16">
        <f t="shared" si="15"/>
        <v>6.7199999999999996E-2</v>
      </c>
      <c r="E70" s="16"/>
      <c r="F70" s="16">
        <f t="shared" si="16"/>
        <v>7.0199999999999999E-2</v>
      </c>
      <c r="G70" s="16"/>
      <c r="H70" s="16"/>
      <c r="I70" s="16">
        <f t="shared" si="17"/>
        <v>7.3200000000000001E-2</v>
      </c>
      <c r="J70" s="16">
        <f t="shared" si="17"/>
        <v>7.6200000000000004E-2</v>
      </c>
      <c r="K70" s="16">
        <f t="shared" si="17"/>
        <v>7.9200000000000007E-2</v>
      </c>
      <c r="L70" s="16">
        <f t="shared" si="17"/>
        <v>8.2200000000000009E-2</v>
      </c>
      <c r="M70" s="16">
        <f t="shared" si="17"/>
        <v>8.5200000000000012E-2</v>
      </c>
      <c r="N70" s="16">
        <f t="shared" si="17"/>
        <v>8.8200000000000014E-2</v>
      </c>
      <c r="O70" s="16">
        <f t="shared" si="17"/>
        <v>9.1200000000000017E-2</v>
      </c>
      <c r="P70" s="16">
        <f t="shared" si="17"/>
        <v>9.420000000000002E-2</v>
      </c>
      <c r="Q70" s="16">
        <f t="shared" si="17"/>
        <v>9.7200000000000022E-2</v>
      </c>
      <c r="R70" s="16">
        <f t="shared" si="17"/>
        <v>0.11620000000000003</v>
      </c>
      <c r="S70" s="16">
        <f t="shared" si="18"/>
        <v>0.12320000000000002</v>
      </c>
      <c r="T70" s="16">
        <f t="shared" si="18"/>
        <v>0.13020000000000001</v>
      </c>
      <c r="U70" s="16">
        <f t="shared" si="18"/>
        <v>0.13720000000000002</v>
      </c>
      <c r="V70" s="16">
        <f t="shared" si="18"/>
        <v>0.14419999999999999</v>
      </c>
      <c r="W70" s="16">
        <f t="shared" si="18"/>
        <v>0.16799999999999998</v>
      </c>
      <c r="X70" s="16">
        <f t="shared" si="18"/>
        <v>0.17499999999999996</v>
      </c>
      <c r="Y70" s="16">
        <f t="shared" si="18"/>
        <v>0.18199999999999997</v>
      </c>
      <c r="Z70" s="16">
        <f t="shared" si="18"/>
        <v>0.18899999999999997</v>
      </c>
      <c r="AA70" s="16">
        <f t="shared" si="18"/>
        <v>0.19599999999999995</v>
      </c>
      <c r="AC70" s="2"/>
      <c r="AD70" s="4"/>
      <c r="AE70" s="35"/>
      <c r="AF70" s="30"/>
    </row>
    <row r="71" spans="1:32" ht="15" customHeight="1" x14ac:dyDescent="0.3">
      <c r="A71" s="59"/>
      <c r="B71" s="84">
        <v>6</v>
      </c>
      <c r="C71" s="84"/>
      <c r="D71" s="16">
        <f t="shared" si="15"/>
        <v>6.7199999999999996E-2</v>
      </c>
      <c r="E71" s="16"/>
      <c r="F71" s="16">
        <f t="shared" si="16"/>
        <v>7.0199999999999999E-2</v>
      </c>
      <c r="G71" s="16"/>
      <c r="H71" s="16"/>
      <c r="I71" s="16">
        <f t="shared" si="17"/>
        <v>7.3200000000000001E-2</v>
      </c>
      <c r="J71" s="16">
        <f t="shared" si="17"/>
        <v>7.6200000000000004E-2</v>
      </c>
      <c r="K71" s="16">
        <f t="shared" si="17"/>
        <v>7.9200000000000007E-2</v>
      </c>
      <c r="L71" s="16">
        <f t="shared" si="17"/>
        <v>8.2200000000000009E-2</v>
      </c>
      <c r="M71" s="16">
        <f t="shared" si="17"/>
        <v>8.5200000000000012E-2</v>
      </c>
      <c r="N71" s="16">
        <f t="shared" si="17"/>
        <v>8.8200000000000014E-2</v>
      </c>
      <c r="O71" s="16">
        <f t="shared" si="17"/>
        <v>9.1200000000000017E-2</v>
      </c>
      <c r="P71" s="16">
        <f t="shared" si="17"/>
        <v>9.420000000000002E-2</v>
      </c>
      <c r="Q71" s="16">
        <f t="shared" si="17"/>
        <v>9.7200000000000022E-2</v>
      </c>
      <c r="R71" s="16">
        <f t="shared" si="17"/>
        <v>0.11620000000000003</v>
      </c>
      <c r="S71" s="16">
        <f t="shared" si="18"/>
        <v>0.12320000000000002</v>
      </c>
      <c r="T71" s="16">
        <f t="shared" si="18"/>
        <v>0.13020000000000001</v>
      </c>
      <c r="U71" s="16">
        <f t="shared" si="18"/>
        <v>0.13720000000000002</v>
      </c>
      <c r="V71" s="16">
        <f t="shared" si="18"/>
        <v>0.14419999999999999</v>
      </c>
      <c r="W71" s="16">
        <f t="shared" si="18"/>
        <v>0.16799999999999998</v>
      </c>
      <c r="X71" s="16">
        <f t="shared" si="18"/>
        <v>0.17499999999999996</v>
      </c>
      <c r="Y71" s="16">
        <f t="shared" si="18"/>
        <v>0.18199999999999997</v>
      </c>
      <c r="Z71" s="16">
        <f t="shared" si="18"/>
        <v>0.18899999999999997</v>
      </c>
      <c r="AA71" s="16">
        <f t="shared" si="18"/>
        <v>0.19599999999999995</v>
      </c>
      <c r="AC71" s="2"/>
      <c r="AD71" s="4"/>
      <c r="AE71" s="35"/>
      <c r="AF71" s="30"/>
    </row>
    <row r="72" spans="1:32" ht="15" customHeight="1" x14ac:dyDescent="0.3">
      <c r="A72" s="59"/>
      <c r="B72" s="84">
        <v>7</v>
      </c>
      <c r="C72" s="84"/>
      <c r="D72" s="16">
        <f t="shared" si="15"/>
        <v>6.7199999999999996E-2</v>
      </c>
      <c r="E72" s="16"/>
      <c r="F72" s="16">
        <f t="shared" si="16"/>
        <v>7.0199999999999999E-2</v>
      </c>
      <c r="G72" s="16"/>
      <c r="H72" s="16"/>
      <c r="I72" s="16">
        <f t="shared" si="17"/>
        <v>7.3200000000000001E-2</v>
      </c>
      <c r="J72" s="16">
        <f t="shared" si="17"/>
        <v>7.6200000000000004E-2</v>
      </c>
      <c r="K72" s="16">
        <f t="shared" si="17"/>
        <v>7.9200000000000007E-2</v>
      </c>
      <c r="L72" s="16">
        <f t="shared" si="17"/>
        <v>8.2200000000000009E-2</v>
      </c>
      <c r="M72" s="16">
        <f t="shared" si="17"/>
        <v>8.5200000000000012E-2</v>
      </c>
      <c r="N72" s="16">
        <f t="shared" si="17"/>
        <v>8.8200000000000014E-2</v>
      </c>
      <c r="O72" s="16">
        <f t="shared" si="17"/>
        <v>9.1200000000000017E-2</v>
      </c>
      <c r="P72" s="16">
        <f t="shared" si="17"/>
        <v>9.420000000000002E-2</v>
      </c>
      <c r="Q72" s="16">
        <f t="shared" si="17"/>
        <v>9.7200000000000022E-2</v>
      </c>
      <c r="R72" s="16">
        <f t="shared" si="17"/>
        <v>0.11620000000000003</v>
      </c>
      <c r="S72" s="16">
        <f t="shared" si="18"/>
        <v>0.12320000000000002</v>
      </c>
      <c r="T72" s="16">
        <f t="shared" si="18"/>
        <v>0.13020000000000001</v>
      </c>
      <c r="U72" s="16">
        <f t="shared" si="18"/>
        <v>0.13720000000000002</v>
      </c>
      <c r="V72" s="16">
        <f t="shared" si="18"/>
        <v>0.14419999999999999</v>
      </c>
      <c r="W72" s="16">
        <f t="shared" si="18"/>
        <v>0.16799999999999998</v>
      </c>
      <c r="X72" s="16">
        <f t="shared" si="18"/>
        <v>0.17499999999999996</v>
      </c>
      <c r="Y72" s="16">
        <f t="shared" si="18"/>
        <v>0.18199999999999997</v>
      </c>
      <c r="Z72" s="16">
        <f t="shared" si="18"/>
        <v>0.18899999999999997</v>
      </c>
      <c r="AA72" s="16">
        <f t="shared" si="18"/>
        <v>0.19599999999999995</v>
      </c>
      <c r="AC72" s="2"/>
      <c r="AD72" s="4"/>
      <c r="AE72" s="35"/>
      <c r="AF72" s="30"/>
    </row>
    <row r="73" spans="1:32" ht="15" customHeight="1" x14ac:dyDescent="0.3">
      <c r="A73" s="59"/>
      <c r="B73" s="84">
        <v>8</v>
      </c>
      <c r="C73" s="84"/>
      <c r="D73" s="16">
        <f t="shared" si="15"/>
        <v>6.7199999999999996E-2</v>
      </c>
      <c r="E73" s="16"/>
      <c r="F73" s="16">
        <f t="shared" si="16"/>
        <v>7.0199999999999999E-2</v>
      </c>
      <c r="G73" s="16"/>
      <c r="H73" s="16"/>
      <c r="I73" s="16">
        <f t="shared" si="17"/>
        <v>7.3200000000000001E-2</v>
      </c>
      <c r="J73" s="16">
        <f t="shared" si="17"/>
        <v>7.6200000000000004E-2</v>
      </c>
      <c r="K73" s="16">
        <f t="shared" si="17"/>
        <v>7.9200000000000007E-2</v>
      </c>
      <c r="L73" s="16">
        <f t="shared" si="17"/>
        <v>8.2200000000000009E-2</v>
      </c>
      <c r="M73" s="16">
        <f t="shared" si="17"/>
        <v>8.5200000000000012E-2</v>
      </c>
      <c r="N73" s="16">
        <f t="shared" si="17"/>
        <v>8.8200000000000014E-2</v>
      </c>
      <c r="O73" s="16">
        <f t="shared" si="17"/>
        <v>9.1200000000000017E-2</v>
      </c>
      <c r="P73" s="16">
        <f t="shared" si="17"/>
        <v>9.420000000000002E-2</v>
      </c>
      <c r="Q73" s="16">
        <f t="shared" si="17"/>
        <v>9.7200000000000022E-2</v>
      </c>
      <c r="R73" s="16">
        <f t="shared" si="17"/>
        <v>0.11620000000000003</v>
      </c>
      <c r="S73" s="16">
        <f t="shared" si="18"/>
        <v>0.12320000000000002</v>
      </c>
      <c r="T73" s="16">
        <f t="shared" si="18"/>
        <v>0.13020000000000001</v>
      </c>
      <c r="U73" s="16">
        <f t="shared" si="18"/>
        <v>0.13720000000000002</v>
      </c>
      <c r="V73" s="16">
        <f t="shared" si="18"/>
        <v>0.14419999999999999</v>
      </c>
      <c r="W73" s="16">
        <f t="shared" si="18"/>
        <v>0.16799999999999998</v>
      </c>
      <c r="X73" s="16">
        <f t="shared" si="18"/>
        <v>0.17499999999999996</v>
      </c>
      <c r="Y73" s="16">
        <f t="shared" si="18"/>
        <v>0.18199999999999997</v>
      </c>
      <c r="Z73" s="16">
        <f t="shared" si="18"/>
        <v>0.18899999999999997</v>
      </c>
      <c r="AA73" s="16">
        <f t="shared" si="18"/>
        <v>0.19599999999999995</v>
      </c>
      <c r="AC73" s="2"/>
      <c r="AD73" s="4"/>
      <c r="AE73" s="35"/>
      <c r="AF73" s="30"/>
    </row>
    <row r="74" spans="1:32" ht="15" customHeight="1" x14ac:dyDescent="0.3">
      <c r="A74" s="59"/>
      <c r="B74" s="84">
        <v>9</v>
      </c>
      <c r="C74" s="84"/>
      <c r="D74" s="16">
        <f t="shared" si="15"/>
        <v>6.7199999999999996E-2</v>
      </c>
      <c r="E74" s="16"/>
      <c r="F74" s="16">
        <f t="shared" si="16"/>
        <v>7.0199999999999999E-2</v>
      </c>
      <c r="G74" s="16"/>
      <c r="H74" s="16"/>
      <c r="I74" s="16">
        <f t="shared" si="17"/>
        <v>7.3200000000000001E-2</v>
      </c>
      <c r="J74" s="16">
        <f t="shared" si="17"/>
        <v>7.6200000000000004E-2</v>
      </c>
      <c r="K74" s="16">
        <f t="shared" si="17"/>
        <v>7.9200000000000007E-2</v>
      </c>
      <c r="L74" s="16">
        <f t="shared" si="17"/>
        <v>8.2200000000000009E-2</v>
      </c>
      <c r="M74" s="16">
        <f t="shared" si="17"/>
        <v>8.5200000000000012E-2</v>
      </c>
      <c r="N74" s="16">
        <f t="shared" si="17"/>
        <v>8.8200000000000014E-2</v>
      </c>
      <c r="O74" s="16">
        <f t="shared" si="17"/>
        <v>9.1200000000000017E-2</v>
      </c>
      <c r="P74" s="16">
        <f t="shared" si="17"/>
        <v>9.420000000000002E-2</v>
      </c>
      <c r="Q74" s="16">
        <f t="shared" si="17"/>
        <v>9.7200000000000022E-2</v>
      </c>
      <c r="R74" s="16">
        <f t="shared" si="17"/>
        <v>0.11620000000000003</v>
      </c>
      <c r="S74" s="16">
        <f t="shared" si="18"/>
        <v>0.12320000000000002</v>
      </c>
      <c r="T74" s="16">
        <f t="shared" si="18"/>
        <v>0.13020000000000001</v>
      </c>
      <c r="U74" s="16">
        <f t="shared" si="18"/>
        <v>0.13720000000000002</v>
      </c>
      <c r="V74" s="16">
        <f t="shared" si="18"/>
        <v>0.14419999999999999</v>
      </c>
      <c r="W74" s="16">
        <f t="shared" si="18"/>
        <v>0.16799999999999998</v>
      </c>
      <c r="X74" s="16">
        <f t="shared" si="18"/>
        <v>0.17499999999999996</v>
      </c>
      <c r="Y74" s="16">
        <f t="shared" si="18"/>
        <v>0.18199999999999997</v>
      </c>
      <c r="Z74" s="16">
        <f t="shared" si="18"/>
        <v>0.18899999999999997</v>
      </c>
      <c r="AA74" s="16">
        <f t="shared" si="18"/>
        <v>0.19599999999999995</v>
      </c>
      <c r="AC74" s="2"/>
      <c r="AD74" s="4"/>
      <c r="AE74" s="35"/>
      <c r="AF74" s="30"/>
    </row>
    <row r="75" spans="1:32" ht="15" customHeight="1" thickBot="1" x14ac:dyDescent="0.35">
      <c r="A75" s="59"/>
      <c r="B75" s="18">
        <v>10</v>
      </c>
      <c r="C75" s="87"/>
      <c r="D75" s="16">
        <f t="shared" si="15"/>
        <v>6.7199999999999996E-2</v>
      </c>
      <c r="E75" s="16"/>
      <c r="F75" s="16">
        <f t="shared" si="16"/>
        <v>7.0199999999999999E-2</v>
      </c>
      <c r="G75" s="16"/>
      <c r="H75" s="16"/>
      <c r="I75" s="16">
        <f t="shared" si="17"/>
        <v>7.3200000000000001E-2</v>
      </c>
      <c r="J75" s="16">
        <f t="shared" si="17"/>
        <v>7.6200000000000004E-2</v>
      </c>
      <c r="K75" s="16">
        <f t="shared" si="17"/>
        <v>7.9200000000000007E-2</v>
      </c>
      <c r="L75" s="16">
        <f t="shared" si="17"/>
        <v>8.2200000000000009E-2</v>
      </c>
      <c r="M75" s="16">
        <f t="shared" si="17"/>
        <v>8.5200000000000012E-2</v>
      </c>
      <c r="N75" s="16">
        <f t="shared" si="17"/>
        <v>8.8200000000000014E-2</v>
      </c>
      <c r="O75" s="16">
        <f t="shared" si="17"/>
        <v>9.1200000000000017E-2</v>
      </c>
      <c r="P75" s="16">
        <f t="shared" si="17"/>
        <v>9.420000000000002E-2</v>
      </c>
      <c r="Q75" s="16">
        <f t="shared" si="17"/>
        <v>9.7200000000000022E-2</v>
      </c>
      <c r="R75" s="16">
        <f t="shared" si="17"/>
        <v>0.11620000000000003</v>
      </c>
      <c r="S75" s="16">
        <f t="shared" si="18"/>
        <v>0.12320000000000002</v>
      </c>
      <c r="T75" s="16">
        <f t="shared" si="18"/>
        <v>0.13020000000000001</v>
      </c>
      <c r="U75" s="16">
        <f t="shared" si="18"/>
        <v>0.13720000000000002</v>
      </c>
      <c r="V75" s="16">
        <f t="shared" si="18"/>
        <v>0.14419999999999999</v>
      </c>
      <c r="W75" s="16">
        <f t="shared" si="18"/>
        <v>0.16799999999999998</v>
      </c>
      <c r="X75" s="16">
        <f t="shared" si="18"/>
        <v>0.17499999999999996</v>
      </c>
      <c r="Y75" s="16">
        <f t="shared" si="18"/>
        <v>0.18199999999999997</v>
      </c>
      <c r="Z75" s="16">
        <f t="shared" si="18"/>
        <v>0.18899999999999997</v>
      </c>
      <c r="AA75" s="16">
        <f t="shared" si="18"/>
        <v>0.19599999999999995</v>
      </c>
      <c r="AC75" s="2"/>
      <c r="AD75" s="4"/>
      <c r="AE75" s="35"/>
      <c r="AF75" s="30"/>
    </row>
    <row r="76" spans="1:32" ht="15" customHeight="1" x14ac:dyDescent="0.3">
      <c r="A76" s="59"/>
      <c r="B76" s="58"/>
      <c r="C76" s="58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C76" s="2"/>
      <c r="AD76" s="4"/>
      <c r="AE76" s="35"/>
      <c r="AF76" s="30"/>
    </row>
    <row r="77" spans="1:32" ht="16.8" x14ac:dyDescent="0.3">
      <c r="B77" s="22"/>
      <c r="C77" s="22"/>
      <c r="AA77" s="42"/>
    </row>
    <row r="78" spans="1:32" ht="17.399999999999999" thickBot="1" x14ac:dyDescent="0.35">
      <c r="B78" s="75" t="s">
        <v>42</v>
      </c>
      <c r="C78" s="75"/>
    </row>
    <row r="79" spans="1:32" ht="15" customHeight="1" thickBot="1" x14ac:dyDescent="0.35">
      <c r="A79" s="54"/>
      <c r="B79" s="83"/>
      <c r="C79" s="83"/>
      <c r="D79" s="147" t="s">
        <v>35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9"/>
      <c r="U79" s="149"/>
      <c r="V79" s="149"/>
      <c r="W79" s="149"/>
      <c r="X79" s="149"/>
      <c r="Y79" s="149"/>
      <c r="Z79" s="149"/>
      <c r="AA79" s="150"/>
      <c r="AD79" s="2"/>
      <c r="AE79" s="2"/>
    </row>
    <row r="80" spans="1:32" ht="15" customHeight="1" thickBot="1" x14ac:dyDescent="0.35">
      <c r="A80" s="54"/>
      <c r="B80" s="84" t="s">
        <v>36</v>
      </c>
      <c r="C80" s="89"/>
      <c r="D80" s="40">
        <v>1</v>
      </c>
      <c r="E80" s="97"/>
      <c r="F80" s="11">
        <v>0.95</v>
      </c>
      <c r="G80" s="11"/>
      <c r="H80" s="11"/>
      <c r="I80" s="11">
        <v>0.9</v>
      </c>
      <c r="J80" s="11">
        <v>0.85</v>
      </c>
      <c r="K80" s="11">
        <v>0.8</v>
      </c>
      <c r="L80" s="11">
        <v>0.75</v>
      </c>
      <c r="M80" s="11">
        <f>+L80-0.05</f>
        <v>0.7</v>
      </c>
      <c r="N80" s="11">
        <f t="shared" ref="N80:P80" si="19">+M80-0.05</f>
        <v>0.64999999999999991</v>
      </c>
      <c r="O80" s="11">
        <f t="shared" si="19"/>
        <v>0.59999999999999987</v>
      </c>
      <c r="P80" s="11">
        <f t="shared" si="19"/>
        <v>0.54999999999999982</v>
      </c>
      <c r="Q80" s="11">
        <v>0.5</v>
      </c>
      <c r="R80" s="41">
        <f>+Q80-0.05</f>
        <v>0.45</v>
      </c>
      <c r="S80" s="11">
        <f t="shared" ref="S80:AA80" si="20">+R80-0.05</f>
        <v>0.4</v>
      </c>
      <c r="T80" s="11">
        <f t="shared" si="20"/>
        <v>0.35000000000000003</v>
      </c>
      <c r="U80" s="11">
        <f t="shared" si="20"/>
        <v>0.30000000000000004</v>
      </c>
      <c r="V80" s="11">
        <f t="shared" si="20"/>
        <v>0.25000000000000006</v>
      </c>
      <c r="W80" s="11">
        <f t="shared" si="20"/>
        <v>0.20000000000000007</v>
      </c>
      <c r="X80" s="11">
        <f t="shared" si="20"/>
        <v>0.15000000000000008</v>
      </c>
      <c r="Y80" s="11">
        <f t="shared" si="20"/>
        <v>0.10000000000000007</v>
      </c>
      <c r="Z80" s="11">
        <f t="shared" si="20"/>
        <v>5.0000000000000072E-2</v>
      </c>
      <c r="AA80" s="12">
        <f t="shared" si="20"/>
        <v>6.9388939039072284E-17</v>
      </c>
      <c r="AD80" s="37"/>
    </row>
    <row r="81" spans="1:32" ht="15" customHeight="1" x14ac:dyDescent="0.3">
      <c r="A81" s="59"/>
      <c r="B81" s="84">
        <v>1</v>
      </c>
      <c r="C81" s="88"/>
      <c r="D81" s="13">
        <f t="shared" ref="D81:D90" si="21">D66+IF($D$61=$B$50,D$50,IF($D$61=$B$51,D$51,IF($D$61=$B$52,D$52,IF($D$61=$B$53,D$53,D$54))))+$O$22</f>
        <v>5.3251840880236989E-2</v>
      </c>
      <c r="E81" s="13"/>
      <c r="F81" s="13">
        <f t="shared" ref="F81:F90" si="22">F66+IF($D$61=$B$50,F$50,IF($D$61=$B$51,F$51,IF($D$61=$B$52,F$52,IF($D$61=$B$53,F$53,F$54))))+$O$22</f>
        <v>5.6251840880236992E-2</v>
      </c>
      <c r="G81" s="13"/>
      <c r="H81" s="13"/>
      <c r="I81" s="13">
        <f t="shared" ref="I81:AA81" si="23">I66+IF($D$61=$B$50,I$50,IF($D$61=$B$51,I$51,IF($D$61=$B$52,I$52,IF($D$61=$B$53,I$53,I$54))))+$O$22</f>
        <v>5.9251840880236994E-2</v>
      </c>
      <c r="J81" s="13">
        <f t="shared" si="23"/>
        <v>6.2251840880236997E-2</v>
      </c>
      <c r="K81" s="13">
        <f t="shared" si="23"/>
        <v>6.5251840880237E-2</v>
      </c>
      <c r="L81" s="13">
        <f t="shared" si="23"/>
        <v>6.8251840880237002E-2</v>
      </c>
      <c r="M81" s="13">
        <f t="shared" si="23"/>
        <v>7.1251840880237005E-2</v>
      </c>
      <c r="N81" s="13">
        <f t="shared" si="23"/>
        <v>7.4251840880237008E-2</v>
      </c>
      <c r="O81" s="13">
        <f t="shared" si="23"/>
        <v>7.725184088023701E-2</v>
      </c>
      <c r="P81" s="13">
        <f t="shared" si="23"/>
        <v>8.0251840880236999E-2</v>
      </c>
      <c r="Q81" s="13">
        <f t="shared" si="23"/>
        <v>8.3251840880237002E-2</v>
      </c>
      <c r="R81" s="13">
        <f t="shared" si="23"/>
        <v>9.0251840880236994E-2</v>
      </c>
      <c r="S81" s="13">
        <f t="shared" si="23"/>
        <v>9.7251840880237E-2</v>
      </c>
      <c r="T81" s="13">
        <f t="shared" si="23"/>
        <v>0.10425184088023699</v>
      </c>
      <c r="U81" s="13">
        <f t="shared" si="23"/>
        <v>0.11125184088023699</v>
      </c>
      <c r="V81" s="13">
        <f t="shared" si="23"/>
        <v>0.11825184088023698</v>
      </c>
      <c r="W81" s="13">
        <f t="shared" si="23"/>
        <v>0.12525184088023697</v>
      </c>
      <c r="X81" s="13">
        <f t="shared" si="23"/>
        <v>0.13225184088023695</v>
      </c>
      <c r="Y81" s="13">
        <f t="shared" si="23"/>
        <v>0.13925184088023695</v>
      </c>
      <c r="Z81" s="13">
        <f t="shared" si="23"/>
        <v>0.14625184088023693</v>
      </c>
      <c r="AA81" s="13">
        <f t="shared" si="23"/>
        <v>0.15325184088023694</v>
      </c>
      <c r="AD81" s="4"/>
      <c r="AE81" s="35"/>
      <c r="AF81" s="30"/>
    </row>
    <row r="82" spans="1:32" ht="15" customHeight="1" x14ac:dyDescent="0.3">
      <c r="A82" s="59"/>
      <c r="B82" s="84">
        <v>2</v>
      </c>
      <c r="C82" s="84"/>
      <c r="D82" s="16">
        <f t="shared" si="21"/>
        <v>5.8051840880236981E-2</v>
      </c>
      <c r="E82" s="16"/>
      <c r="F82" s="16">
        <f t="shared" si="22"/>
        <v>6.1051840880236984E-2</v>
      </c>
      <c r="G82" s="16"/>
      <c r="H82" s="16"/>
      <c r="I82" s="16">
        <f t="shared" ref="I82:AA82" si="24">I67+IF($D$61=$B$50,I$50,IF($D$61=$B$51,I$51,IF($D$61=$B$52,I$52,IF($D$61=$B$53,I$53,I$54))))+$O$22</f>
        <v>6.4051840880236979E-2</v>
      </c>
      <c r="J82" s="16">
        <f t="shared" si="24"/>
        <v>6.7051840880236982E-2</v>
      </c>
      <c r="K82" s="16">
        <f t="shared" si="24"/>
        <v>7.0051840880236999E-2</v>
      </c>
      <c r="L82" s="16">
        <f t="shared" si="24"/>
        <v>7.3051840880237001E-2</v>
      </c>
      <c r="M82" s="16">
        <f t="shared" si="24"/>
        <v>7.6051840880237004E-2</v>
      </c>
      <c r="N82" s="16">
        <f t="shared" si="24"/>
        <v>7.9051840880237007E-2</v>
      </c>
      <c r="O82" s="16">
        <f t="shared" si="24"/>
        <v>8.2051840880237009E-2</v>
      </c>
      <c r="P82" s="16">
        <f t="shared" si="24"/>
        <v>8.5051840880237012E-2</v>
      </c>
      <c r="Q82" s="16">
        <f t="shared" si="24"/>
        <v>8.8051840880237014E-2</v>
      </c>
      <c r="R82" s="16">
        <f t="shared" si="24"/>
        <v>9.805184088023701E-2</v>
      </c>
      <c r="S82" s="16">
        <f t="shared" si="24"/>
        <v>0.105051840880237</v>
      </c>
      <c r="T82" s="16">
        <f t="shared" si="24"/>
        <v>0.11205184088023699</v>
      </c>
      <c r="U82" s="16">
        <f t="shared" si="24"/>
        <v>0.11905184088023699</v>
      </c>
      <c r="V82" s="16">
        <f t="shared" si="24"/>
        <v>0.12605184088023696</v>
      </c>
      <c r="W82" s="16">
        <f t="shared" si="24"/>
        <v>0.13725184088023695</v>
      </c>
      <c r="X82" s="16">
        <f t="shared" si="24"/>
        <v>0.14425184088023696</v>
      </c>
      <c r="Y82" s="16">
        <f t="shared" si="24"/>
        <v>0.15125184088023694</v>
      </c>
      <c r="Z82" s="16">
        <f t="shared" si="24"/>
        <v>0.15825184088023694</v>
      </c>
      <c r="AA82" s="16">
        <f t="shared" si="24"/>
        <v>0.16525184088023692</v>
      </c>
      <c r="AC82" s="2"/>
      <c r="AD82" s="4"/>
      <c r="AE82" s="35"/>
      <c r="AF82" s="30"/>
    </row>
    <row r="83" spans="1:32" ht="15" customHeight="1" x14ac:dyDescent="0.3">
      <c r="A83" s="59"/>
      <c r="B83" s="84">
        <v>3</v>
      </c>
      <c r="C83" s="84"/>
      <c r="D83" s="16">
        <f t="shared" si="21"/>
        <v>6.2851840880236987E-2</v>
      </c>
      <c r="E83" s="16"/>
      <c r="F83" s="16">
        <f t="shared" si="22"/>
        <v>6.5851840880236989E-2</v>
      </c>
      <c r="G83" s="16"/>
      <c r="H83" s="16"/>
      <c r="I83" s="16">
        <f t="shared" ref="I83:AA83" si="25">I68+IF($D$61=$B$50,I$50,IF($D$61=$B$51,I$51,IF($D$61=$B$52,I$52,IF($D$61=$B$53,I$53,I$54))))+$O$22</f>
        <v>6.8851840880236992E-2</v>
      </c>
      <c r="J83" s="16">
        <f t="shared" si="25"/>
        <v>7.1851840880236995E-2</v>
      </c>
      <c r="K83" s="16">
        <f t="shared" si="25"/>
        <v>7.4851840880236997E-2</v>
      </c>
      <c r="L83" s="16">
        <f t="shared" si="25"/>
        <v>7.7851840880237E-2</v>
      </c>
      <c r="M83" s="16">
        <f t="shared" si="25"/>
        <v>8.0851840880237003E-2</v>
      </c>
      <c r="N83" s="16">
        <f t="shared" si="25"/>
        <v>8.3851840880237005E-2</v>
      </c>
      <c r="O83" s="16">
        <f t="shared" si="25"/>
        <v>8.6851840880237008E-2</v>
      </c>
      <c r="P83" s="16">
        <f t="shared" si="25"/>
        <v>8.9851840880236997E-2</v>
      </c>
      <c r="Q83" s="16">
        <f t="shared" si="25"/>
        <v>9.2851840880236999E-2</v>
      </c>
      <c r="R83" s="16">
        <f t="shared" si="25"/>
        <v>0.105851840880237</v>
      </c>
      <c r="S83" s="16">
        <f t="shared" si="25"/>
        <v>0.11285184088023699</v>
      </c>
      <c r="T83" s="16">
        <f t="shared" si="25"/>
        <v>0.11985184088023698</v>
      </c>
      <c r="U83" s="16">
        <f t="shared" si="25"/>
        <v>0.12685184088023696</v>
      </c>
      <c r="V83" s="16">
        <f t="shared" si="25"/>
        <v>0.13385184088023697</v>
      </c>
      <c r="W83" s="16">
        <f t="shared" si="25"/>
        <v>0.14925184088023696</v>
      </c>
      <c r="X83" s="16">
        <f t="shared" si="25"/>
        <v>0.15625184088023697</v>
      </c>
      <c r="Y83" s="16">
        <f t="shared" si="25"/>
        <v>0.16325184088023695</v>
      </c>
      <c r="Z83" s="16">
        <f t="shared" si="25"/>
        <v>0.17025184088023695</v>
      </c>
      <c r="AA83" s="16">
        <f t="shared" si="25"/>
        <v>0.17725184088023693</v>
      </c>
      <c r="AC83" s="2"/>
      <c r="AD83" s="4"/>
      <c r="AE83" s="35"/>
      <c r="AF83" s="30"/>
    </row>
    <row r="84" spans="1:32" ht="15" customHeight="1" x14ac:dyDescent="0.3">
      <c r="A84" s="59"/>
      <c r="B84" s="84">
        <v>4</v>
      </c>
      <c r="C84" s="84"/>
      <c r="D84" s="16">
        <f t="shared" si="21"/>
        <v>6.7651840880236985E-2</v>
      </c>
      <c r="E84" s="16"/>
      <c r="F84" s="16">
        <f t="shared" si="22"/>
        <v>7.0651840880236988E-2</v>
      </c>
      <c r="G84" s="16"/>
      <c r="H84" s="16"/>
      <c r="I84" s="16">
        <f t="shared" ref="I84:AA84" si="26">I69+IF($D$61=$B$50,I$50,IF($D$61=$B$51,I$51,IF($D$61=$B$52,I$52,IF($D$61=$B$53,I$53,I$54))))+$O$22</f>
        <v>7.3651840880236991E-2</v>
      </c>
      <c r="J84" s="16">
        <f t="shared" si="26"/>
        <v>7.6651840880236993E-2</v>
      </c>
      <c r="K84" s="16">
        <f t="shared" si="26"/>
        <v>7.9651840880236996E-2</v>
      </c>
      <c r="L84" s="16">
        <f t="shared" si="26"/>
        <v>8.2651840880236999E-2</v>
      </c>
      <c r="M84" s="16">
        <f t="shared" si="26"/>
        <v>8.5651840880237001E-2</v>
      </c>
      <c r="N84" s="16">
        <f t="shared" si="26"/>
        <v>8.8651840880237004E-2</v>
      </c>
      <c r="O84" s="16">
        <f t="shared" si="26"/>
        <v>9.1651840880237007E-2</v>
      </c>
      <c r="P84" s="16">
        <f t="shared" si="26"/>
        <v>9.4651840880236995E-2</v>
      </c>
      <c r="Q84" s="16">
        <f t="shared" si="26"/>
        <v>9.7651840880236998E-2</v>
      </c>
      <c r="R84" s="16">
        <f t="shared" si="26"/>
        <v>0.113651840880237</v>
      </c>
      <c r="S84" s="16">
        <f t="shared" si="26"/>
        <v>0.12065184088023699</v>
      </c>
      <c r="T84" s="16">
        <f t="shared" si="26"/>
        <v>0.12765184088023698</v>
      </c>
      <c r="U84" s="16">
        <f t="shared" si="26"/>
        <v>0.13465184088023696</v>
      </c>
      <c r="V84" s="16">
        <f t="shared" si="26"/>
        <v>0.14165184088023697</v>
      </c>
      <c r="W84" s="16">
        <f t="shared" si="26"/>
        <v>0.16125184088023697</v>
      </c>
      <c r="X84" s="16">
        <f t="shared" si="26"/>
        <v>0.16825184088023692</v>
      </c>
      <c r="Y84" s="16">
        <f t="shared" si="26"/>
        <v>0.17525184088023696</v>
      </c>
      <c r="Z84" s="16">
        <f t="shared" si="26"/>
        <v>0.18225184088023694</v>
      </c>
      <c r="AA84" s="16">
        <f t="shared" si="26"/>
        <v>0.18925184088023694</v>
      </c>
      <c r="AC84" s="2"/>
      <c r="AD84" s="4"/>
      <c r="AE84" s="35"/>
      <c r="AF84" s="30"/>
    </row>
    <row r="85" spans="1:32" ht="15" customHeight="1" x14ac:dyDescent="0.3">
      <c r="A85" s="59"/>
      <c r="B85" s="84">
        <v>5</v>
      </c>
      <c r="C85" s="84"/>
      <c r="D85" s="16">
        <f t="shared" si="21"/>
        <v>7.2451840880236984E-2</v>
      </c>
      <c r="E85" s="16"/>
      <c r="F85" s="16">
        <f t="shared" si="22"/>
        <v>7.5451840880236987E-2</v>
      </c>
      <c r="G85" s="16"/>
      <c r="H85" s="16"/>
      <c r="I85" s="16">
        <f t="shared" ref="I85:AA85" si="27">I70+IF($D$61=$B$50,I$50,IF($D$61=$B$51,I$51,IF($D$61=$B$52,I$52,IF($D$61=$B$53,I$53,I$54))))+$O$22</f>
        <v>7.8451840880236989E-2</v>
      </c>
      <c r="J85" s="16">
        <f t="shared" si="27"/>
        <v>8.1451840880236992E-2</v>
      </c>
      <c r="K85" s="16">
        <f t="shared" si="27"/>
        <v>8.4451840880236995E-2</v>
      </c>
      <c r="L85" s="16">
        <f t="shared" si="27"/>
        <v>8.7451840880236997E-2</v>
      </c>
      <c r="M85" s="16">
        <f t="shared" si="27"/>
        <v>9.0451840880237E-2</v>
      </c>
      <c r="N85" s="16">
        <f t="shared" si="27"/>
        <v>9.3451840880237003E-2</v>
      </c>
      <c r="O85" s="16">
        <f t="shared" si="27"/>
        <v>9.6451840880237005E-2</v>
      </c>
      <c r="P85" s="16">
        <f t="shared" si="27"/>
        <v>9.9451840880237008E-2</v>
      </c>
      <c r="Q85" s="16">
        <f t="shared" si="27"/>
        <v>0.10245184088023701</v>
      </c>
      <c r="R85" s="16">
        <f t="shared" si="27"/>
        <v>0.12145184088023701</v>
      </c>
      <c r="S85" s="16">
        <f t="shared" si="27"/>
        <v>0.12845184088023701</v>
      </c>
      <c r="T85" s="16">
        <f t="shared" si="27"/>
        <v>0.13545184088023698</v>
      </c>
      <c r="U85" s="16">
        <f t="shared" si="27"/>
        <v>0.14245184088023699</v>
      </c>
      <c r="V85" s="16">
        <f t="shared" si="27"/>
        <v>0.14945184088023697</v>
      </c>
      <c r="W85" s="16">
        <f t="shared" si="27"/>
        <v>0.17325184088023696</v>
      </c>
      <c r="X85" s="16">
        <f t="shared" si="27"/>
        <v>0.18025184088023694</v>
      </c>
      <c r="Y85" s="16">
        <f t="shared" si="27"/>
        <v>0.18725184088023694</v>
      </c>
      <c r="Z85" s="16">
        <f t="shared" si="27"/>
        <v>0.19425184088023695</v>
      </c>
      <c r="AA85" s="16">
        <f t="shared" si="27"/>
        <v>0.20125184088023693</v>
      </c>
      <c r="AC85" s="2"/>
      <c r="AD85" s="4"/>
      <c r="AE85" s="35"/>
      <c r="AF85" s="30"/>
    </row>
    <row r="86" spans="1:32" ht="15" customHeight="1" x14ac:dyDescent="0.3">
      <c r="A86" s="59"/>
      <c r="B86" s="84">
        <v>6</v>
      </c>
      <c r="C86" s="84"/>
      <c r="D86" s="16">
        <f t="shared" si="21"/>
        <v>7.2451840880236984E-2</v>
      </c>
      <c r="E86" s="16"/>
      <c r="F86" s="16">
        <f t="shared" si="22"/>
        <v>7.5451840880236987E-2</v>
      </c>
      <c r="G86" s="16"/>
      <c r="H86" s="16"/>
      <c r="I86" s="16">
        <f t="shared" ref="I86:AA86" si="28">I71+IF($D$61=$B$50,I$50,IF($D$61=$B$51,I$51,IF($D$61=$B$52,I$52,IF($D$61=$B$53,I$53,I$54))))+$O$22</f>
        <v>7.8451840880236989E-2</v>
      </c>
      <c r="J86" s="16">
        <f t="shared" si="28"/>
        <v>8.1451840880236992E-2</v>
      </c>
      <c r="K86" s="16">
        <f t="shared" si="28"/>
        <v>8.4451840880236995E-2</v>
      </c>
      <c r="L86" s="16">
        <f t="shared" si="28"/>
        <v>8.7451840880236997E-2</v>
      </c>
      <c r="M86" s="16">
        <f t="shared" si="28"/>
        <v>9.0451840880237E-2</v>
      </c>
      <c r="N86" s="16">
        <f t="shared" si="28"/>
        <v>9.3451840880237003E-2</v>
      </c>
      <c r="O86" s="16">
        <f t="shared" si="28"/>
        <v>9.6451840880237005E-2</v>
      </c>
      <c r="P86" s="16">
        <f t="shared" si="28"/>
        <v>9.9451840880237008E-2</v>
      </c>
      <c r="Q86" s="16">
        <f t="shared" si="28"/>
        <v>0.10245184088023701</v>
      </c>
      <c r="R86" s="16">
        <f t="shared" si="28"/>
        <v>0.12145184088023701</v>
      </c>
      <c r="S86" s="16">
        <f t="shared" si="28"/>
        <v>0.12845184088023701</v>
      </c>
      <c r="T86" s="16">
        <f t="shared" si="28"/>
        <v>0.13545184088023698</v>
      </c>
      <c r="U86" s="16">
        <f t="shared" si="28"/>
        <v>0.14245184088023699</v>
      </c>
      <c r="V86" s="16">
        <f t="shared" si="28"/>
        <v>0.14945184088023697</v>
      </c>
      <c r="W86" s="16">
        <f t="shared" si="28"/>
        <v>0.17325184088023696</v>
      </c>
      <c r="X86" s="16">
        <f t="shared" si="28"/>
        <v>0.18025184088023694</v>
      </c>
      <c r="Y86" s="16">
        <f t="shared" si="28"/>
        <v>0.18725184088023694</v>
      </c>
      <c r="Z86" s="16">
        <f t="shared" si="28"/>
        <v>0.19425184088023695</v>
      </c>
      <c r="AA86" s="16">
        <f t="shared" si="28"/>
        <v>0.20125184088023693</v>
      </c>
      <c r="AC86" s="2"/>
      <c r="AD86" s="4"/>
      <c r="AE86" s="35"/>
      <c r="AF86" s="30"/>
    </row>
    <row r="87" spans="1:32" ht="15" customHeight="1" x14ac:dyDescent="0.3">
      <c r="A87" s="59"/>
      <c r="B87" s="84">
        <v>7</v>
      </c>
      <c r="C87" s="84"/>
      <c r="D87" s="16">
        <f t="shared" si="21"/>
        <v>7.2451840880236984E-2</v>
      </c>
      <c r="E87" s="16"/>
      <c r="F87" s="16">
        <f t="shared" si="22"/>
        <v>7.5451840880236987E-2</v>
      </c>
      <c r="G87" s="16"/>
      <c r="H87" s="16"/>
      <c r="I87" s="16">
        <f t="shared" ref="I87:AA87" si="29">I72+IF($D$61=$B$50,I$50,IF($D$61=$B$51,I$51,IF($D$61=$B$52,I$52,IF($D$61=$B$53,I$53,I$54))))+$O$22</f>
        <v>7.8451840880236989E-2</v>
      </c>
      <c r="J87" s="16">
        <f t="shared" si="29"/>
        <v>8.1451840880236992E-2</v>
      </c>
      <c r="K87" s="16">
        <f t="shared" si="29"/>
        <v>8.4451840880236995E-2</v>
      </c>
      <c r="L87" s="16">
        <f t="shared" si="29"/>
        <v>8.7451840880236997E-2</v>
      </c>
      <c r="M87" s="16">
        <f t="shared" si="29"/>
        <v>9.0451840880237E-2</v>
      </c>
      <c r="N87" s="16">
        <f t="shared" si="29"/>
        <v>9.3451840880237003E-2</v>
      </c>
      <c r="O87" s="16">
        <f t="shared" si="29"/>
        <v>9.6451840880237005E-2</v>
      </c>
      <c r="P87" s="16">
        <f t="shared" si="29"/>
        <v>9.9451840880237008E-2</v>
      </c>
      <c r="Q87" s="16">
        <f t="shared" si="29"/>
        <v>0.10245184088023701</v>
      </c>
      <c r="R87" s="16">
        <f t="shared" si="29"/>
        <v>0.12145184088023701</v>
      </c>
      <c r="S87" s="16">
        <f t="shared" si="29"/>
        <v>0.12845184088023701</v>
      </c>
      <c r="T87" s="16">
        <f t="shared" si="29"/>
        <v>0.13545184088023698</v>
      </c>
      <c r="U87" s="16">
        <f t="shared" si="29"/>
        <v>0.14245184088023699</v>
      </c>
      <c r="V87" s="16">
        <f t="shared" si="29"/>
        <v>0.14945184088023697</v>
      </c>
      <c r="W87" s="16">
        <f t="shared" si="29"/>
        <v>0.17325184088023696</v>
      </c>
      <c r="X87" s="16">
        <f t="shared" si="29"/>
        <v>0.18025184088023694</v>
      </c>
      <c r="Y87" s="16">
        <f t="shared" si="29"/>
        <v>0.18725184088023694</v>
      </c>
      <c r="Z87" s="16">
        <f t="shared" si="29"/>
        <v>0.19425184088023695</v>
      </c>
      <c r="AA87" s="16">
        <f t="shared" si="29"/>
        <v>0.20125184088023693</v>
      </c>
      <c r="AC87" s="2"/>
      <c r="AD87" s="4"/>
      <c r="AE87" s="35"/>
      <c r="AF87" s="30"/>
    </row>
    <row r="88" spans="1:32" ht="15" customHeight="1" x14ac:dyDescent="0.3">
      <c r="A88" s="59"/>
      <c r="B88" s="84">
        <v>8</v>
      </c>
      <c r="C88" s="84"/>
      <c r="D88" s="16">
        <f t="shared" si="21"/>
        <v>7.2451840880236984E-2</v>
      </c>
      <c r="E88" s="16"/>
      <c r="F88" s="16">
        <f t="shared" si="22"/>
        <v>7.5451840880236987E-2</v>
      </c>
      <c r="G88" s="16"/>
      <c r="H88" s="16"/>
      <c r="I88" s="16">
        <f t="shared" ref="I88:AA88" si="30">I73+IF($D$61=$B$50,I$50,IF($D$61=$B$51,I$51,IF($D$61=$B$52,I$52,IF($D$61=$B$53,I$53,I$54))))+$O$22</f>
        <v>7.8451840880236989E-2</v>
      </c>
      <c r="J88" s="16">
        <f t="shared" si="30"/>
        <v>8.1451840880236992E-2</v>
      </c>
      <c r="K88" s="16">
        <f t="shared" si="30"/>
        <v>8.4451840880236995E-2</v>
      </c>
      <c r="L88" s="16">
        <f t="shared" si="30"/>
        <v>8.7451840880236997E-2</v>
      </c>
      <c r="M88" s="16">
        <f t="shared" si="30"/>
        <v>9.0451840880237E-2</v>
      </c>
      <c r="N88" s="16">
        <f t="shared" si="30"/>
        <v>9.3451840880237003E-2</v>
      </c>
      <c r="O88" s="16">
        <f t="shared" si="30"/>
        <v>9.6451840880237005E-2</v>
      </c>
      <c r="P88" s="16">
        <f t="shared" si="30"/>
        <v>9.9451840880237008E-2</v>
      </c>
      <c r="Q88" s="16">
        <f t="shared" si="30"/>
        <v>0.10245184088023701</v>
      </c>
      <c r="R88" s="16">
        <f t="shared" si="30"/>
        <v>0.12145184088023701</v>
      </c>
      <c r="S88" s="16">
        <f t="shared" si="30"/>
        <v>0.12845184088023701</v>
      </c>
      <c r="T88" s="16">
        <f t="shared" si="30"/>
        <v>0.13545184088023698</v>
      </c>
      <c r="U88" s="16">
        <f t="shared" si="30"/>
        <v>0.14245184088023699</v>
      </c>
      <c r="V88" s="16">
        <f t="shared" si="30"/>
        <v>0.14945184088023697</v>
      </c>
      <c r="W88" s="16">
        <f t="shared" si="30"/>
        <v>0.17325184088023696</v>
      </c>
      <c r="X88" s="16">
        <f t="shared" si="30"/>
        <v>0.18025184088023694</v>
      </c>
      <c r="Y88" s="16">
        <f t="shared" si="30"/>
        <v>0.18725184088023694</v>
      </c>
      <c r="Z88" s="16">
        <f t="shared" si="30"/>
        <v>0.19425184088023695</v>
      </c>
      <c r="AA88" s="16">
        <f t="shared" si="30"/>
        <v>0.20125184088023693</v>
      </c>
      <c r="AC88" s="2"/>
      <c r="AD88" s="4"/>
      <c r="AE88" s="35"/>
      <c r="AF88" s="30"/>
    </row>
    <row r="89" spans="1:32" ht="15" customHeight="1" x14ac:dyDescent="0.3">
      <c r="A89" s="59"/>
      <c r="B89" s="84">
        <v>9</v>
      </c>
      <c r="C89" s="84"/>
      <c r="D89" s="16">
        <f t="shared" si="21"/>
        <v>7.2451840880236984E-2</v>
      </c>
      <c r="E89" s="16"/>
      <c r="F89" s="16">
        <f t="shared" si="22"/>
        <v>7.5451840880236987E-2</v>
      </c>
      <c r="G89" s="16"/>
      <c r="H89" s="16"/>
      <c r="I89" s="16">
        <f t="shared" ref="I89:AA89" si="31">I74+IF($D$61=$B$50,I$50,IF($D$61=$B$51,I$51,IF($D$61=$B$52,I$52,IF($D$61=$B$53,I$53,I$54))))+$O$22</f>
        <v>7.8451840880236989E-2</v>
      </c>
      <c r="J89" s="16">
        <f t="shared" si="31"/>
        <v>8.1451840880236992E-2</v>
      </c>
      <c r="K89" s="16">
        <f t="shared" si="31"/>
        <v>8.4451840880236995E-2</v>
      </c>
      <c r="L89" s="16">
        <f t="shared" si="31"/>
        <v>8.7451840880236997E-2</v>
      </c>
      <c r="M89" s="16">
        <f t="shared" si="31"/>
        <v>9.0451840880237E-2</v>
      </c>
      <c r="N89" s="16">
        <f t="shared" si="31"/>
        <v>9.3451840880237003E-2</v>
      </c>
      <c r="O89" s="16">
        <f t="shared" si="31"/>
        <v>9.6451840880237005E-2</v>
      </c>
      <c r="P89" s="16">
        <f t="shared" si="31"/>
        <v>9.9451840880237008E-2</v>
      </c>
      <c r="Q89" s="16">
        <f t="shared" si="31"/>
        <v>0.10245184088023701</v>
      </c>
      <c r="R89" s="16">
        <f t="shared" si="31"/>
        <v>0.12145184088023701</v>
      </c>
      <c r="S89" s="16">
        <f t="shared" si="31"/>
        <v>0.12845184088023701</v>
      </c>
      <c r="T89" s="16">
        <f t="shared" si="31"/>
        <v>0.13545184088023698</v>
      </c>
      <c r="U89" s="16">
        <f t="shared" si="31"/>
        <v>0.14245184088023699</v>
      </c>
      <c r="V89" s="16">
        <f t="shared" si="31"/>
        <v>0.14945184088023697</v>
      </c>
      <c r="W89" s="16">
        <f t="shared" si="31"/>
        <v>0.17325184088023696</v>
      </c>
      <c r="X89" s="16">
        <f t="shared" si="31"/>
        <v>0.18025184088023694</v>
      </c>
      <c r="Y89" s="16">
        <f t="shared" si="31"/>
        <v>0.18725184088023694</v>
      </c>
      <c r="Z89" s="16">
        <f t="shared" si="31"/>
        <v>0.19425184088023695</v>
      </c>
      <c r="AA89" s="16">
        <f t="shared" si="31"/>
        <v>0.20125184088023693</v>
      </c>
      <c r="AC89" s="2"/>
      <c r="AD89" s="4"/>
      <c r="AE89" s="35"/>
      <c r="AF89" s="30"/>
    </row>
    <row r="90" spans="1:32" ht="15" customHeight="1" thickBot="1" x14ac:dyDescent="0.35">
      <c r="A90" s="59"/>
      <c r="B90" s="18">
        <v>10</v>
      </c>
      <c r="C90" s="87"/>
      <c r="D90" s="16">
        <f t="shared" si="21"/>
        <v>7.2451840880236984E-2</v>
      </c>
      <c r="E90" s="16"/>
      <c r="F90" s="16">
        <f t="shared" si="22"/>
        <v>7.5451840880236987E-2</v>
      </c>
      <c r="G90" s="16"/>
      <c r="H90" s="16"/>
      <c r="I90" s="16">
        <f t="shared" ref="I90:AA90" si="32">I75+IF($D$61=$B$50,I$50,IF($D$61=$B$51,I$51,IF($D$61=$B$52,I$52,IF($D$61=$B$53,I$53,I$54))))+$O$22</f>
        <v>7.8451840880236989E-2</v>
      </c>
      <c r="J90" s="16">
        <f t="shared" si="32"/>
        <v>8.1451840880236992E-2</v>
      </c>
      <c r="K90" s="16">
        <f t="shared" si="32"/>
        <v>8.4451840880236995E-2</v>
      </c>
      <c r="L90" s="16">
        <f t="shared" si="32"/>
        <v>8.7451840880236997E-2</v>
      </c>
      <c r="M90" s="16">
        <f t="shared" si="32"/>
        <v>9.0451840880237E-2</v>
      </c>
      <c r="N90" s="16">
        <f t="shared" si="32"/>
        <v>9.3451840880237003E-2</v>
      </c>
      <c r="O90" s="16">
        <f t="shared" si="32"/>
        <v>9.6451840880237005E-2</v>
      </c>
      <c r="P90" s="16">
        <f t="shared" si="32"/>
        <v>9.9451840880237008E-2</v>
      </c>
      <c r="Q90" s="16">
        <f t="shared" si="32"/>
        <v>0.10245184088023701</v>
      </c>
      <c r="R90" s="16">
        <f t="shared" si="32"/>
        <v>0.12145184088023701</v>
      </c>
      <c r="S90" s="16">
        <f t="shared" si="32"/>
        <v>0.12845184088023701</v>
      </c>
      <c r="T90" s="16">
        <f t="shared" si="32"/>
        <v>0.13545184088023698</v>
      </c>
      <c r="U90" s="16">
        <f t="shared" si="32"/>
        <v>0.14245184088023699</v>
      </c>
      <c r="V90" s="16">
        <f t="shared" si="32"/>
        <v>0.14945184088023697</v>
      </c>
      <c r="W90" s="16">
        <f t="shared" si="32"/>
        <v>0.17325184088023696</v>
      </c>
      <c r="X90" s="16">
        <f t="shared" si="32"/>
        <v>0.18025184088023694</v>
      </c>
      <c r="Y90" s="16">
        <f t="shared" si="32"/>
        <v>0.18725184088023694</v>
      </c>
      <c r="Z90" s="16">
        <f t="shared" si="32"/>
        <v>0.19425184088023695</v>
      </c>
      <c r="AA90" s="16">
        <f t="shared" si="32"/>
        <v>0.20125184088023693</v>
      </c>
      <c r="AC90" s="2"/>
      <c r="AD90" s="4"/>
      <c r="AE90" s="35"/>
      <c r="AF90" s="30"/>
    </row>
    <row r="94" spans="1:32" ht="17.399999999999999" thickBot="1" x14ac:dyDescent="0.35">
      <c r="B94" s="75" t="s">
        <v>41</v>
      </c>
      <c r="C94" s="75"/>
    </row>
    <row r="95" spans="1:32" ht="15" customHeight="1" thickBot="1" x14ac:dyDescent="0.35">
      <c r="A95" s="54"/>
      <c r="B95" s="83"/>
      <c r="C95" s="83"/>
      <c r="D95" s="147" t="s">
        <v>35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9"/>
      <c r="U95" s="149"/>
      <c r="V95" s="149"/>
      <c r="W95" s="149"/>
      <c r="X95" s="149"/>
      <c r="Y95" s="149"/>
      <c r="Z95" s="149"/>
      <c r="AA95" s="150"/>
      <c r="AD95" s="2"/>
      <c r="AE95" s="2"/>
    </row>
    <row r="96" spans="1:32" ht="15" customHeight="1" thickBot="1" x14ac:dyDescent="0.35">
      <c r="A96" s="54"/>
      <c r="B96" s="84" t="s">
        <v>36</v>
      </c>
      <c r="C96" s="89"/>
      <c r="D96" s="40">
        <v>1</v>
      </c>
      <c r="E96" s="97"/>
      <c r="F96" s="11">
        <v>0.95</v>
      </c>
      <c r="G96" s="11"/>
      <c r="H96" s="11"/>
      <c r="I96" s="11">
        <v>0.9</v>
      </c>
      <c r="J96" s="11">
        <v>0.85</v>
      </c>
      <c r="K96" s="11">
        <v>0.8</v>
      </c>
      <c r="L96" s="11">
        <v>0.75</v>
      </c>
      <c r="M96" s="11">
        <f>+L96-0.05</f>
        <v>0.7</v>
      </c>
      <c r="N96" s="11">
        <f t="shared" ref="N96:P96" si="33">+M96-0.05</f>
        <v>0.64999999999999991</v>
      </c>
      <c r="O96" s="11">
        <f t="shared" si="33"/>
        <v>0.59999999999999987</v>
      </c>
      <c r="P96" s="11">
        <f t="shared" si="33"/>
        <v>0.54999999999999982</v>
      </c>
      <c r="Q96" s="11">
        <v>0.5</v>
      </c>
      <c r="R96" s="41">
        <f>+Q96-0.05</f>
        <v>0.45</v>
      </c>
      <c r="S96" s="11">
        <f t="shared" ref="S96:AA96" si="34">+R96-0.05</f>
        <v>0.4</v>
      </c>
      <c r="T96" s="11">
        <f t="shared" si="34"/>
        <v>0.35000000000000003</v>
      </c>
      <c r="U96" s="11">
        <f t="shared" si="34"/>
        <v>0.30000000000000004</v>
      </c>
      <c r="V96" s="11">
        <f t="shared" si="34"/>
        <v>0.25000000000000006</v>
      </c>
      <c r="W96" s="11">
        <f t="shared" si="34"/>
        <v>0.20000000000000007</v>
      </c>
      <c r="X96" s="11">
        <f t="shared" si="34"/>
        <v>0.15000000000000008</v>
      </c>
      <c r="Y96" s="11">
        <f t="shared" si="34"/>
        <v>0.10000000000000007</v>
      </c>
      <c r="Z96" s="11">
        <f t="shared" si="34"/>
        <v>5.0000000000000072E-2</v>
      </c>
      <c r="AA96" s="12">
        <f t="shared" si="34"/>
        <v>6.9388939039072284E-17</v>
      </c>
      <c r="AD96" s="37"/>
    </row>
    <row r="97" spans="1:32" ht="15" customHeight="1" x14ac:dyDescent="0.3">
      <c r="A97" s="59"/>
      <c r="B97" s="84">
        <v>1</v>
      </c>
      <c r="C97" s="88"/>
      <c r="D97" s="13">
        <f t="shared" ref="D97:D106" si="35">MIN(D81,D66*0.3+0.7%*70%+$O$22+IF($D$61=$B$50,D$50,IF($D$61=$B$51,D$51,IF($D$61=$B$52,D$52,IF($D$61=$B$53,D$53,D$54)))))</f>
        <v>2.4551840880236986E-2</v>
      </c>
      <c r="E97" s="13"/>
      <c r="F97" s="13">
        <f t="shared" ref="F97:AA97" si="36">MIN(F81,F66*0.3+0.7%*70%+$O$22+IF($D$61=$B$50,F$50,IF($D$61=$B$51,F$51,IF($D$61=$B$52,F$52,IF($D$61=$B$53,F$53,F$54)))))</f>
        <v>2.5451840880236984E-2</v>
      </c>
      <c r="G97" s="13"/>
      <c r="H97" s="13"/>
      <c r="I97" s="13">
        <f t="shared" si="36"/>
        <v>2.6351840880236989E-2</v>
      </c>
      <c r="J97" s="13">
        <f t="shared" si="36"/>
        <v>2.7251840880236987E-2</v>
      </c>
      <c r="K97" s="13">
        <f t="shared" si="36"/>
        <v>2.8151840880236985E-2</v>
      </c>
      <c r="L97" s="13">
        <f t="shared" si="36"/>
        <v>2.905184088023699E-2</v>
      </c>
      <c r="M97" s="13">
        <f t="shared" si="36"/>
        <v>2.9951840880236988E-2</v>
      </c>
      <c r="N97" s="13">
        <f t="shared" si="36"/>
        <v>3.0851840880236993E-2</v>
      </c>
      <c r="O97" s="13">
        <f t="shared" si="36"/>
        <v>3.1751840880236991E-2</v>
      </c>
      <c r="P97" s="13">
        <f t="shared" si="36"/>
        <v>3.2651840880236989E-2</v>
      </c>
      <c r="Q97" s="13">
        <f t="shared" si="36"/>
        <v>3.3551840880236987E-2</v>
      </c>
      <c r="R97" s="13">
        <f t="shared" si="36"/>
        <v>3.5651840880236985E-2</v>
      </c>
      <c r="S97" s="13">
        <f t="shared" si="36"/>
        <v>3.7751840880236989E-2</v>
      </c>
      <c r="T97" s="13">
        <f t="shared" si="36"/>
        <v>3.9851840880236987E-2</v>
      </c>
      <c r="U97" s="13">
        <f t="shared" si="36"/>
        <v>4.1951840880236985E-2</v>
      </c>
      <c r="V97" s="13">
        <f t="shared" si="36"/>
        <v>4.4051840880236982E-2</v>
      </c>
      <c r="W97" s="13">
        <f t="shared" si="36"/>
        <v>4.615184088023698E-2</v>
      </c>
      <c r="X97" s="13">
        <f t="shared" si="36"/>
        <v>4.8251840880236978E-2</v>
      </c>
      <c r="Y97" s="13">
        <f t="shared" si="36"/>
        <v>5.0351840880236982E-2</v>
      </c>
      <c r="Z97" s="13">
        <f t="shared" si="36"/>
        <v>5.2451840880236973E-2</v>
      </c>
      <c r="AA97" s="13">
        <f t="shared" si="36"/>
        <v>5.4551840880236978E-2</v>
      </c>
      <c r="AD97" s="4"/>
      <c r="AE97" s="35"/>
      <c r="AF97" s="30"/>
    </row>
    <row r="98" spans="1:32" ht="15" customHeight="1" x14ac:dyDescent="0.3">
      <c r="A98" s="59"/>
      <c r="B98" s="84">
        <v>2</v>
      </c>
      <c r="C98" s="84"/>
      <c r="D98" s="16">
        <f t="shared" si="35"/>
        <v>2.5991840880236983E-2</v>
      </c>
      <c r="E98" s="16"/>
      <c r="F98" s="16">
        <f t="shared" ref="F98:F106" si="37">MIN(F82,F67*0.3+0.7%*70%+$O$22+IF($D$61=$B$50,F$50,IF($D$61=$B$51,F$51,IF($D$61=$B$52,F$52,IF($D$61=$B$53,F$53,F$54)))))</f>
        <v>2.6891840880236981E-2</v>
      </c>
      <c r="G98" s="16"/>
      <c r="H98" s="16"/>
      <c r="I98" s="16">
        <f t="shared" ref="I98:AA98" si="38">MIN(I82,I67*0.3+0.7%*70%+$O$22+IF($D$61=$B$50,I$50,IF($D$61=$B$51,I$51,IF($D$61=$B$52,I$52,IF($D$61=$B$53,I$53,I$54)))))</f>
        <v>2.7791840880236986E-2</v>
      </c>
      <c r="J98" s="16">
        <f t="shared" si="38"/>
        <v>2.8691840880236984E-2</v>
      </c>
      <c r="K98" s="16">
        <f t="shared" si="38"/>
        <v>2.9591840880236989E-2</v>
      </c>
      <c r="L98" s="16">
        <f t="shared" si="38"/>
        <v>3.0491840880236987E-2</v>
      </c>
      <c r="M98" s="16">
        <f t="shared" si="38"/>
        <v>3.1391840880236992E-2</v>
      </c>
      <c r="N98" s="16">
        <f t="shared" si="38"/>
        <v>3.229184088023699E-2</v>
      </c>
      <c r="O98" s="16">
        <f t="shared" si="38"/>
        <v>3.3191840880236988E-2</v>
      </c>
      <c r="P98" s="16">
        <f t="shared" si="38"/>
        <v>3.4091840880236993E-2</v>
      </c>
      <c r="Q98" s="16">
        <f t="shared" si="38"/>
        <v>3.4991840880236991E-2</v>
      </c>
      <c r="R98" s="16">
        <f t="shared" si="38"/>
        <v>3.7991840880236993E-2</v>
      </c>
      <c r="S98" s="16">
        <f t="shared" si="38"/>
        <v>4.0091840880236991E-2</v>
      </c>
      <c r="T98" s="16">
        <f t="shared" si="38"/>
        <v>4.2191840880236989E-2</v>
      </c>
      <c r="U98" s="16">
        <f t="shared" si="38"/>
        <v>4.4291840880236986E-2</v>
      </c>
      <c r="V98" s="16">
        <f t="shared" si="38"/>
        <v>4.6391840880236984E-2</v>
      </c>
      <c r="W98" s="16">
        <f t="shared" si="38"/>
        <v>4.9751840880236979E-2</v>
      </c>
      <c r="X98" s="16">
        <f t="shared" si="38"/>
        <v>5.1851840880236984E-2</v>
      </c>
      <c r="Y98" s="16">
        <f t="shared" si="38"/>
        <v>5.3951840880236974E-2</v>
      </c>
      <c r="Z98" s="16">
        <f t="shared" si="38"/>
        <v>5.6051840880236979E-2</v>
      </c>
      <c r="AA98" s="16">
        <f t="shared" si="38"/>
        <v>5.815184088023697E-2</v>
      </c>
      <c r="AC98" s="2"/>
      <c r="AD98" s="4"/>
      <c r="AE98" s="35"/>
      <c r="AF98" s="30"/>
    </row>
    <row r="99" spans="1:32" ht="15" customHeight="1" x14ac:dyDescent="0.3">
      <c r="A99" s="59"/>
      <c r="B99" s="84">
        <v>3</v>
      </c>
      <c r="C99" s="84"/>
      <c r="D99" s="16">
        <f t="shared" si="35"/>
        <v>2.7431840880236986E-2</v>
      </c>
      <c r="E99" s="16"/>
      <c r="F99" s="16">
        <f t="shared" si="37"/>
        <v>2.8331840880236984E-2</v>
      </c>
      <c r="G99" s="16"/>
      <c r="H99" s="16"/>
      <c r="I99" s="16">
        <f t="shared" ref="I99:AA99" si="39">MIN(I83,I68*0.3+0.7%*70%+$O$22+IF($D$61=$B$50,I$50,IF($D$61=$B$51,I$51,IF($D$61=$B$52,I$52,IF($D$61=$B$53,I$53,I$54)))))</f>
        <v>2.9231840880236983E-2</v>
      </c>
      <c r="J99" s="16">
        <f t="shared" si="39"/>
        <v>3.0131840880236987E-2</v>
      </c>
      <c r="K99" s="16">
        <f t="shared" si="39"/>
        <v>3.1031840880236986E-2</v>
      </c>
      <c r="L99" s="16">
        <f t="shared" si="39"/>
        <v>3.193184088023699E-2</v>
      </c>
      <c r="M99" s="16">
        <f t="shared" si="39"/>
        <v>3.2831840880236988E-2</v>
      </c>
      <c r="N99" s="16">
        <f t="shared" si="39"/>
        <v>3.3731840880236987E-2</v>
      </c>
      <c r="O99" s="16">
        <f t="shared" si="39"/>
        <v>3.4631840880236991E-2</v>
      </c>
      <c r="P99" s="16">
        <f t="shared" si="39"/>
        <v>3.5531840880236989E-2</v>
      </c>
      <c r="Q99" s="16">
        <f t="shared" si="39"/>
        <v>3.6431840880236988E-2</v>
      </c>
      <c r="R99" s="16">
        <f t="shared" si="39"/>
        <v>4.0331840880236988E-2</v>
      </c>
      <c r="S99" s="16">
        <f t="shared" si="39"/>
        <v>4.2431840880236986E-2</v>
      </c>
      <c r="T99" s="16">
        <f t="shared" si="39"/>
        <v>4.4531840880236984E-2</v>
      </c>
      <c r="U99" s="16">
        <f t="shared" si="39"/>
        <v>4.6631840880236981E-2</v>
      </c>
      <c r="V99" s="16">
        <f t="shared" si="39"/>
        <v>4.8731840880236986E-2</v>
      </c>
      <c r="W99" s="16">
        <f t="shared" si="39"/>
        <v>5.3351840880236985E-2</v>
      </c>
      <c r="X99" s="16">
        <f t="shared" si="39"/>
        <v>5.545184088023699E-2</v>
      </c>
      <c r="Y99" s="16">
        <f t="shared" si="39"/>
        <v>5.755184088023698E-2</v>
      </c>
      <c r="Z99" s="16">
        <f t="shared" si="39"/>
        <v>5.9651840880236985E-2</v>
      </c>
      <c r="AA99" s="16">
        <f t="shared" si="39"/>
        <v>6.1751840880236976E-2</v>
      </c>
      <c r="AC99" s="2"/>
      <c r="AD99" s="4"/>
      <c r="AE99" s="35"/>
      <c r="AF99" s="30"/>
    </row>
    <row r="100" spans="1:32" ht="15" customHeight="1" x14ac:dyDescent="0.3">
      <c r="A100" s="59"/>
      <c r="B100" s="84">
        <v>4</v>
      </c>
      <c r="C100" s="84"/>
      <c r="D100" s="16">
        <f t="shared" si="35"/>
        <v>2.8871840880236983E-2</v>
      </c>
      <c r="E100" s="16"/>
      <c r="F100" s="16">
        <f t="shared" si="37"/>
        <v>2.9771840880236981E-2</v>
      </c>
      <c r="G100" s="16"/>
      <c r="H100" s="16"/>
      <c r="I100" s="16">
        <f t="shared" ref="I100:AA100" si="40">MIN(I84,I69*0.3+0.7%*70%+$O$22+IF($D$61=$B$50,I$50,IF($D$61=$B$51,I$51,IF($D$61=$B$52,I$52,IF($D$61=$B$53,I$53,I$54)))))</f>
        <v>3.0671840880236986E-2</v>
      </c>
      <c r="J100" s="16">
        <f t="shared" si="40"/>
        <v>3.1571840880236984E-2</v>
      </c>
      <c r="K100" s="16">
        <f t="shared" si="40"/>
        <v>3.2471840880236989E-2</v>
      </c>
      <c r="L100" s="16">
        <f t="shared" si="40"/>
        <v>3.3371840880236987E-2</v>
      </c>
      <c r="M100" s="16">
        <f t="shared" si="40"/>
        <v>3.4271840880236985E-2</v>
      </c>
      <c r="N100" s="16">
        <f t="shared" si="40"/>
        <v>3.517184088023699E-2</v>
      </c>
      <c r="O100" s="16">
        <f t="shared" si="40"/>
        <v>3.6071840880236988E-2</v>
      </c>
      <c r="P100" s="16">
        <f t="shared" si="40"/>
        <v>3.6971840880236986E-2</v>
      </c>
      <c r="Q100" s="16">
        <f t="shared" si="40"/>
        <v>3.7871840880236991E-2</v>
      </c>
      <c r="R100" s="16">
        <f t="shared" si="40"/>
        <v>4.267184088023699E-2</v>
      </c>
      <c r="S100" s="16">
        <f t="shared" si="40"/>
        <v>4.4771840880236988E-2</v>
      </c>
      <c r="T100" s="16">
        <f t="shared" si="40"/>
        <v>4.6871840880236992E-2</v>
      </c>
      <c r="U100" s="16">
        <f t="shared" si="40"/>
        <v>4.8971840880236983E-2</v>
      </c>
      <c r="V100" s="16">
        <f t="shared" si="40"/>
        <v>5.1071840880236988E-2</v>
      </c>
      <c r="W100" s="16">
        <f t="shared" si="40"/>
        <v>5.6951840880236991E-2</v>
      </c>
      <c r="X100" s="16">
        <f t="shared" si="40"/>
        <v>5.9051840880236975E-2</v>
      </c>
      <c r="Y100" s="16">
        <f t="shared" si="40"/>
        <v>6.1151840880236986E-2</v>
      </c>
      <c r="Z100" s="16">
        <f t="shared" si="40"/>
        <v>6.325184088023697E-2</v>
      </c>
      <c r="AA100" s="16">
        <f t="shared" si="40"/>
        <v>6.5351840880236975E-2</v>
      </c>
      <c r="AC100" s="2"/>
      <c r="AD100" s="4"/>
      <c r="AE100" s="35"/>
      <c r="AF100" s="30"/>
    </row>
    <row r="101" spans="1:32" ht="15" customHeight="1" x14ac:dyDescent="0.3">
      <c r="A101" s="59"/>
      <c r="B101" s="84">
        <v>5</v>
      </c>
      <c r="C101" s="84"/>
      <c r="D101" s="16">
        <f t="shared" si="35"/>
        <v>3.031184088023698E-2</v>
      </c>
      <c r="E101" s="16"/>
      <c r="F101" s="16">
        <f t="shared" si="37"/>
        <v>3.1211840880236985E-2</v>
      </c>
      <c r="G101" s="16"/>
      <c r="H101" s="16"/>
      <c r="I101" s="16">
        <f t="shared" ref="I101:AA101" si="41">MIN(I85,I70*0.3+0.7%*70%+$O$22+IF($D$61=$B$50,I$50,IF($D$61=$B$51,I$51,IF($D$61=$B$52,I$52,IF($D$61=$B$53,I$53,I$54)))))</f>
        <v>3.2111840880236983E-2</v>
      </c>
      <c r="J101" s="16">
        <f t="shared" si="41"/>
        <v>3.3011840880236988E-2</v>
      </c>
      <c r="K101" s="16">
        <f t="shared" si="41"/>
        <v>3.3911840880236986E-2</v>
      </c>
      <c r="L101" s="16">
        <f t="shared" si="41"/>
        <v>3.4811840880236984E-2</v>
      </c>
      <c r="M101" s="16">
        <f t="shared" si="41"/>
        <v>3.5711840880236989E-2</v>
      </c>
      <c r="N101" s="16">
        <f t="shared" si="41"/>
        <v>3.6611840880236994E-2</v>
      </c>
      <c r="O101" s="16">
        <f t="shared" si="41"/>
        <v>3.7511840880236992E-2</v>
      </c>
      <c r="P101" s="16">
        <f t="shared" si="41"/>
        <v>3.841184088023699E-2</v>
      </c>
      <c r="Q101" s="16">
        <f t="shared" si="41"/>
        <v>3.9311840880236995E-2</v>
      </c>
      <c r="R101" s="16">
        <f t="shared" si="41"/>
        <v>4.5011840880236999E-2</v>
      </c>
      <c r="S101" s="16">
        <f t="shared" si="41"/>
        <v>4.7111840880236996E-2</v>
      </c>
      <c r="T101" s="16">
        <f t="shared" si="41"/>
        <v>4.9211840880236994E-2</v>
      </c>
      <c r="U101" s="16">
        <f t="shared" si="41"/>
        <v>5.1311840880236992E-2</v>
      </c>
      <c r="V101" s="16">
        <f t="shared" si="41"/>
        <v>5.341184088023699E-2</v>
      </c>
      <c r="W101" s="16">
        <f t="shared" si="41"/>
        <v>6.0551840880236983E-2</v>
      </c>
      <c r="X101" s="16">
        <f t="shared" si="41"/>
        <v>6.2651840880236967E-2</v>
      </c>
      <c r="Y101" s="16">
        <f t="shared" si="41"/>
        <v>6.4751840880236972E-2</v>
      </c>
      <c r="Z101" s="16">
        <f t="shared" si="41"/>
        <v>6.6851840880236976E-2</v>
      </c>
      <c r="AA101" s="16">
        <f t="shared" si="41"/>
        <v>6.8951840880236967E-2</v>
      </c>
      <c r="AC101" s="2"/>
      <c r="AD101" s="4"/>
      <c r="AE101" s="35"/>
      <c r="AF101" s="30"/>
    </row>
    <row r="102" spans="1:32" ht="15" customHeight="1" x14ac:dyDescent="0.3">
      <c r="A102" s="59"/>
      <c r="B102" s="84">
        <v>6</v>
      </c>
      <c r="C102" s="84"/>
      <c r="D102" s="16">
        <f t="shared" si="35"/>
        <v>3.031184088023698E-2</v>
      </c>
      <c r="E102" s="16"/>
      <c r="F102" s="16">
        <f t="shared" si="37"/>
        <v>3.1211840880236985E-2</v>
      </c>
      <c r="G102" s="16"/>
      <c r="H102" s="16"/>
      <c r="I102" s="16">
        <f t="shared" ref="I102:AA102" si="42">MIN(I86,I71*0.3+0.7%*70%+$O$22+IF($D$61=$B$50,I$50,IF($D$61=$B$51,I$51,IF($D$61=$B$52,I$52,IF($D$61=$B$53,I$53,I$54)))))</f>
        <v>3.2111840880236983E-2</v>
      </c>
      <c r="J102" s="16">
        <f t="shared" si="42"/>
        <v>3.3011840880236988E-2</v>
      </c>
      <c r="K102" s="16">
        <f t="shared" si="42"/>
        <v>3.3911840880236986E-2</v>
      </c>
      <c r="L102" s="16">
        <f t="shared" si="42"/>
        <v>3.4811840880236984E-2</v>
      </c>
      <c r="M102" s="16">
        <f t="shared" si="42"/>
        <v>3.5711840880236989E-2</v>
      </c>
      <c r="N102" s="16">
        <f t="shared" si="42"/>
        <v>3.6611840880236994E-2</v>
      </c>
      <c r="O102" s="16">
        <f t="shared" si="42"/>
        <v>3.7511840880236992E-2</v>
      </c>
      <c r="P102" s="16">
        <f t="shared" si="42"/>
        <v>3.841184088023699E-2</v>
      </c>
      <c r="Q102" s="16">
        <f t="shared" si="42"/>
        <v>3.9311840880236995E-2</v>
      </c>
      <c r="R102" s="16">
        <f t="shared" si="42"/>
        <v>4.5011840880236999E-2</v>
      </c>
      <c r="S102" s="16">
        <f t="shared" si="42"/>
        <v>4.7111840880236996E-2</v>
      </c>
      <c r="T102" s="16">
        <f t="shared" si="42"/>
        <v>4.9211840880236994E-2</v>
      </c>
      <c r="U102" s="16">
        <f t="shared" si="42"/>
        <v>5.1311840880236992E-2</v>
      </c>
      <c r="V102" s="16">
        <f t="shared" si="42"/>
        <v>5.341184088023699E-2</v>
      </c>
      <c r="W102" s="16">
        <f t="shared" si="42"/>
        <v>6.0551840880236983E-2</v>
      </c>
      <c r="X102" s="16">
        <f t="shared" si="42"/>
        <v>6.2651840880236967E-2</v>
      </c>
      <c r="Y102" s="16">
        <f t="shared" si="42"/>
        <v>6.4751840880236972E-2</v>
      </c>
      <c r="Z102" s="16">
        <f t="shared" si="42"/>
        <v>6.6851840880236976E-2</v>
      </c>
      <c r="AA102" s="16">
        <f t="shared" si="42"/>
        <v>6.8951840880236967E-2</v>
      </c>
      <c r="AC102" s="2"/>
      <c r="AD102" s="4"/>
      <c r="AE102" s="35"/>
      <c r="AF102" s="30"/>
    </row>
    <row r="103" spans="1:32" ht="15" customHeight="1" x14ac:dyDescent="0.3">
      <c r="A103" s="59"/>
      <c r="B103" s="84">
        <v>7</v>
      </c>
      <c r="C103" s="84"/>
      <c r="D103" s="16">
        <f t="shared" si="35"/>
        <v>3.031184088023698E-2</v>
      </c>
      <c r="E103" s="16"/>
      <c r="F103" s="16">
        <f t="shared" si="37"/>
        <v>3.1211840880236985E-2</v>
      </c>
      <c r="G103" s="16"/>
      <c r="H103" s="16"/>
      <c r="I103" s="16">
        <f t="shared" ref="I103:AA103" si="43">MIN(I87,I72*0.3+0.7%*70%+$O$22+IF($D$61=$B$50,I$50,IF($D$61=$B$51,I$51,IF($D$61=$B$52,I$52,IF($D$61=$B$53,I$53,I$54)))))</f>
        <v>3.2111840880236983E-2</v>
      </c>
      <c r="J103" s="16">
        <f t="shared" si="43"/>
        <v>3.3011840880236988E-2</v>
      </c>
      <c r="K103" s="16">
        <f t="shared" si="43"/>
        <v>3.3911840880236986E-2</v>
      </c>
      <c r="L103" s="16">
        <f t="shared" si="43"/>
        <v>3.4811840880236984E-2</v>
      </c>
      <c r="M103" s="16">
        <f t="shared" si="43"/>
        <v>3.5711840880236989E-2</v>
      </c>
      <c r="N103" s="16">
        <f t="shared" si="43"/>
        <v>3.6611840880236994E-2</v>
      </c>
      <c r="O103" s="16">
        <f t="shared" si="43"/>
        <v>3.7511840880236992E-2</v>
      </c>
      <c r="P103" s="16">
        <f t="shared" si="43"/>
        <v>3.841184088023699E-2</v>
      </c>
      <c r="Q103" s="16">
        <f t="shared" si="43"/>
        <v>3.9311840880236995E-2</v>
      </c>
      <c r="R103" s="16">
        <f t="shared" si="43"/>
        <v>4.5011840880236999E-2</v>
      </c>
      <c r="S103" s="16">
        <f t="shared" si="43"/>
        <v>4.7111840880236996E-2</v>
      </c>
      <c r="T103" s="16">
        <f t="shared" si="43"/>
        <v>4.9211840880236994E-2</v>
      </c>
      <c r="U103" s="16">
        <f t="shared" si="43"/>
        <v>5.1311840880236992E-2</v>
      </c>
      <c r="V103" s="16">
        <f t="shared" si="43"/>
        <v>5.341184088023699E-2</v>
      </c>
      <c r="W103" s="16">
        <f t="shared" si="43"/>
        <v>6.0551840880236983E-2</v>
      </c>
      <c r="X103" s="16">
        <f t="shared" si="43"/>
        <v>6.2651840880236967E-2</v>
      </c>
      <c r="Y103" s="16">
        <f t="shared" si="43"/>
        <v>6.4751840880236972E-2</v>
      </c>
      <c r="Z103" s="16">
        <f t="shared" si="43"/>
        <v>6.6851840880236976E-2</v>
      </c>
      <c r="AA103" s="16">
        <f t="shared" si="43"/>
        <v>6.8951840880236967E-2</v>
      </c>
      <c r="AC103" s="2"/>
      <c r="AD103" s="4"/>
      <c r="AE103" s="35"/>
      <c r="AF103" s="30"/>
    </row>
    <row r="104" spans="1:32" ht="15" customHeight="1" x14ac:dyDescent="0.3">
      <c r="A104" s="59"/>
      <c r="B104" s="84">
        <v>8</v>
      </c>
      <c r="C104" s="84"/>
      <c r="D104" s="16">
        <f t="shared" si="35"/>
        <v>3.031184088023698E-2</v>
      </c>
      <c r="E104" s="16"/>
      <c r="F104" s="16">
        <f t="shared" si="37"/>
        <v>3.1211840880236985E-2</v>
      </c>
      <c r="G104" s="16"/>
      <c r="H104" s="16"/>
      <c r="I104" s="16">
        <f t="shared" ref="I104:AA104" si="44">MIN(I88,I73*0.3+0.7%*70%+$O$22+IF($D$61=$B$50,I$50,IF($D$61=$B$51,I$51,IF($D$61=$B$52,I$52,IF($D$61=$B$53,I$53,I$54)))))</f>
        <v>3.2111840880236983E-2</v>
      </c>
      <c r="J104" s="16">
        <f t="shared" si="44"/>
        <v>3.3011840880236988E-2</v>
      </c>
      <c r="K104" s="16">
        <f t="shared" si="44"/>
        <v>3.3911840880236986E-2</v>
      </c>
      <c r="L104" s="16">
        <f t="shared" si="44"/>
        <v>3.4811840880236984E-2</v>
      </c>
      <c r="M104" s="16">
        <f t="shared" si="44"/>
        <v>3.5711840880236989E-2</v>
      </c>
      <c r="N104" s="16">
        <f t="shared" si="44"/>
        <v>3.6611840880236994E-2</v>
      </c>
      <c r="O104" s="16">
        <f t="shared" si="44"/>
        <v>3.7511840880236992E-2</v>
      </c>
      <c r="P104" s="16">
        <f t="shared" si="44"/>
        <v>3.841184088023699E-2</v>
      </c>
      <c r="Q104" s="16">
        <f t="shared" si="44"/>
        <v>3.9311840880236995E-2</v>
      </c>
      <c r="R104" s="16">
        <f t="shared" si="44"/>
        <v>4.5011840880236999E-2</v>
      </c>
      <c r="S104" s="16">
        <f t="shared" si="44"/>
        <v>4.7111840880236996E-2</v>
      </c>
      <c r="T104" s="16">
        <f t="shared" si="44"/>
        <v>4.9211840880236994E-2</v>
      </c>
      <c r="U104" s="16">
        <f t="shared" si="44"/>
        <v>5.1311840880236992E-2</v>
      </c>
      <c r="V104" s="16">
        <f t="shared" si="44"/>
        <v>5.341184088023699E-2</v>
      </c>
      <c r="W104" s="16">
        <f t="shared" si="44"/>
        <v>6.0551840880236983E-2</v>
      </c>
      <c r="X104" s="16">
        <f t="shared" si="44"/>
        <v>6.2651840880236967E-2</v>
      </c>
      <c r="Y104" s="16">
        <f t="shared" si="44"/>
        <v>6.4751840880236972E-2</v>
      </c>
      <c r="Z104" s="16">
        <f t="shared" si="44"/>
        <v>6.6851840880236976E-2</v>
      </c>
      <c r="AA104" s="16">
        <f t="shared" si="44"/>
        <v>6.8951840880236967E-2</v>
      </c>
      <c r="AC104" s="2"/>
      <c r="AD104" s="4"/>
      <c r="AE104" s="35"/>
      <c r="AF104" s="30"/>
    </row>
    <row r="105" spans="1:32" ht="15" customHeight="1" x14ac:dyDescent="0.3">
      <c r="A105" s="59"/>
      <c r="B105" s="84">
        <v>9</v>
      </c>
      <c r="C105" s="84"/>
      <c r="D105" s="16">
        <f t="shared" si="35"/>
        <v>3.031184088023698E-2</v>
      </c>
      <c r="E105" s="16"/>
      <c r="F105" s="16">
        <f t="shared" si="37"/>
        <v>3.1211840880236985E-2</v>
      </c>
      <c r="G105" s="16"/>
      <c r="H105" s="16"/>
      <c r="I105" s="16">
        <f t="shared" ref="I105:AA105" si="45">MIN(I89,I74*0.3+0.7%*70%+$O$22+IF($D$61=$B$50,I$50,IF($D$61=$B$51,I$51,IF($D$61=$B$52,I$52,IF($D$61=$B$53,I$53,I$54)))))</f>
        <v>3.2111840880236983E-2</v>
      </c>
      <c r="J105" s="16">
        <f t="shared" si="45"/>
        <v>3.3011840880236988E-2</v>
      </c>
      <c r="K105" s="16">
        <f t="shared" si="45"/>
        <v>3.3911840880236986E-2</v>
      </c>
      <c r="L105" s="16">
        <f t="shared" si="45"/>
        <v>3.4811840880236984E-2</v>
      </c>
      <c r="M105" s="16">
        <f t="shared" si="45"/>
        <v>3.5711840880236989E-2</v>
      </c>
      <c r="N105" s="16">
        <f t="shared" si="45"/>
        <v>3.6611840880236994E-2</v>
      </c>
      <c r="O105" s="16">
        <f t="shared" si="45"/>
        <v>3.7511840880236992E-2</v>
      </c>
      <c r="P105" s="16">
        <f t="shared" si="45"/>
        <v>3.841184088023699E-2</v>
      </c>
      <c r="Q105" s="16">
        <f t="shared" si="45"/>
        <v>3.9311840880236995E-2</v>
      </c>
      <c r="R105" s="16">
        <f t="shared" si="45"/>
        <v>4.5011840880236999E-2</v>
      </c>
      <c r="S105" s="16">
        <f t="shared" si="45"/>
        <v>4.7111840880236996E-2</v>
      </c>
      <c r="T105" s="16">
        <f t="shared" si="45"/>
        <v>4.9211840880236994E-2</v>
      </c>
      <c r="U105" s="16">
        <f t="shared" si="45"/>
        <v>5.1311840880236992E-2</v>
      </c>
      <c r="V105" s="16">
        <f t="shared" si="45"/>
        <v>5.341184088023699E-2</v>
      </c>
      <c r="W105" s="16">
        <f t="shared" si="45"/>
        <v>6.0551840880236983E-2</v>
      </c>
      <c r="X105" s="16">
        <f t="shared" si="45"/>
        <v>6.2651840880236967E-2</v>
      </c>
      <c r="Y105" s="16">
        <f t="shared" si="45"/>
        <v>6.4751840880236972E-2</v>
      </c>
      <c r="Z105" s="16">
        <f t="shared" si="45"/>
        <v>6.6851840880236976E-2</v>
      </c>
      <c r="AA105" s="16">
        <f t="shared" si="45"/>
        <v>6.8951840880236967E-2</v>
      </c>
      <c r="AC105" s="2"/>
      <c r="AD105" s="4"/>
      <c r="AE105" s="35"/>
      <c r="AF105" s="30"/>
    </row>
    <row r="106" spans="1:32" ht="15" customHeight="1" thickBot="1" x14ac:dyDescent="0.35">
      <c r="A106" s="59"/>
      <c r="B106" s="18">
        <v>10</v>
      </c>
      <c r="C106" s="87"/>
      <c r="D106" s="16">
        <f t="shared" si="35"/>
        <v>3.031184088023698E-2</v>
      </c>
      <c r="E106" s="16"/>
      <c r="F106" s="16">
        <f t="shared" si="37"/>
        <v>3.1211840880236985E-2</v>
      </c>
      <c r="G106" s="16"/>
      <c r="H106" s="16"/>
      <c r="I106" s="16">
        <f t="shared" ref="I106:AA106" si="46">MIN(I90,I75*0.3+0.7%*70%+$O$22+IF($D$61=$B$50,I$50,IF($D$61=$B$51,I$51,IF($D$61=$B$52,I$52,IF($D$61=$B$53,I$53,I$54)))))</f>
        <v>3.2111840880236983E-2</v>
      </c>
      <c r="J106" s="16">
        <f t="shared" si="46"/>
        <v>3.3011840880236988E-2</v>
      </c>
      <c r="K106" s="16">
        <f t="shared" si="46"/>
        <v>3.3911840880236986E-2</v>
      </c>
      <c r="L106" s="16">
        <f t="shared" si="46"/>
        <v>3.4811840880236984E-2</v>
      </c>
      <c r="M106" s="16">
        <f t="shared" si="46"/>
        <v>3.5711840880236989E-2</v>
      </c>
      <c r="N106" s="16">
        <f t="shared" si="46"/>
        <v>3.6611840880236994E-2</v>
      </c>
      <c r="O106" s="16">
        <f t="shared" si="46"/>
        <v>3.7511840880236992E-2</v>
      </c>
      <c r="P106" s="16">
        <f t="shared" si="46"/>
        <v>3.841184088023699E-2</v>
      </c>
      <c r="Q106" s="16">
        <f t="shared" si="46"/>
        <v>3.9311840880236995E-2</v>
      </c>
      <c r="R106" s="16">
        <f t="shared" si="46"/>
        <v>4.5011840880236999E-2</v>
      </c>
      <c r="S106" s="16">
        <f t="shared" si="46"/>
        <v>4.7111840880236996E-2</v>
      </c>
      <c r="T106" s="16">
        <f t="shared" si="46"/>
        <v>4.9211840880236994E-2</v>
      </c>
      <c r="U106" s="16">
        <f t="shared" si="46"/>
        <v>5.1311840880236992E-2</v>
      </c>
      <c r="V106" s="16">
        <f t="shared" si="46"/>
        <v>5.341184088023699E-2</v>
      </c>
      <c r="W106" s="16">
        <f t="shared" si="46"/>
        <v>6.0551840880236983E-2</v>
      </c>
      <c r="X106" s="16">
        <f t="shared" si="46"/>
        <v>6.2651840880236967E-2</v>
      </c>
      <c r="Y106" s="16">
        <f t="shared" si="46"/>
        <v>6.4751840880236972E-2</v>
      </c>
      <c r="Z106" s="16">
        <f t="shared" si="46"/>
        <v>6.6851840880236976E-2</v>
      </c>
      <c r="AA106" s="16">
        <f t="shared" si="46"/>
        <v>6.8951840880236967E-2</v>
      </c>
      <c r="AC106" s="2"/>
      <c r="AD106" s="4"/>
      <c r="AE106" s="35"/>
      <c r="AF106" s="30"/>
    </row>
  </sheetData>
  <dataConsolidate/>
  <mergeCells count="20">
    <mergeCell ref="D64:AA64"/>
    <mergeCell ref="D12:H12"/>
    <mergeCell ref="D79:AA79"/>
    <mergeCell ref="D95:AA95"/>
    <mergeCell ref="C48:C49"/>
    <mergeCell ref="B48:B49"/>
    <mergeCell ref="B38:B39"/>
    <mergeCell ref="D38:I38"/>
    <mergeCell ref="B3:I3"/>
    <mergeCell ref="D4:I4"/>
    <mergeCell ref="B18:I18"/>
    <mergeCell ref="D19:I19"/>
    <mergeCell ref="B30:B31"/>
    <mergeCell ref="D30:AA30"/>
    <mergeCell ref="D5:E5"/>
    <mergeCell ref="F5:G5"/>
    <mergeCell ref="H5:I5"/>
    <mergeCell ref="B4:B6"/>
    <mergeCell ref="C4:C6"/>
    <mergeCell ref="D48:AA48"/>
  </mergeCells>
  <dataValidations disablePrompts="1" count="3">
    <dataValidation type="list" allowBlank="1" showInputMessage="1" showErrorMessage="1" sqref="D61:E61" xr:uid="{95068BB7-3B70-4161-A966-5F5086EAA04C}">
      <formula1>$B$32:$B$36</formula1>
    </dataValidation>
    <dataValidation type="list" allowBlank="1" showInputMessage="1" showErrorMessage="1" sqref="D60:E60" xr:uid="{1507EABC-C151-4102-866A-A71C0E9AB838}">
      <formula1>$N$19:$N$20</formula1>
    </dataValidation>
    <dataValidation type="list" allowBlank="1" showInputMessage="1" showErrorMessage="1" sqref="D59:E59" xr:uid="{C0C250A7-1331-4B0E-837C-DC3FAF269B79}">
      <formula1>$K$20:$K$23</formula1>
    </dataValidation>
  </dataValidations>
  <pageMargins left="0.25" right="0.25" top="0.75" bottom="0.75" header="0.3" footer="0.3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admin</vt:lpstr>
      <vt:lpstr>admin (2)</vt:lpstr>
      <vt:lpstr>_</vt:lpstr>
      <vt:lpstr>Pricing</vt:lpstr>
      <vt:lpstr>Pricing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Antanaitis</dc:creator>
  <cp:lastModifiedBy>Svaja Stralkuvienė</cp:lastModifiedBy>
  <cp:lastPrinted>2022-01-12T09:18:58Z</cp:lastPrinted>
  <dcterms:created xsi:type="dcterms:W3CDTF">2021-05-26T08:20:03Z</dcterms:created>
  <dcterms:modified xsi:type="dcterms:W3CDTF">2022-11-18T08:35:07Z</dcterms:modified>
</cp:coreProperties>
</file>